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5" activeTab="0"/>
  </bookViews>
  <sheets>
    <sheet name="Б12" sheetId="1" r:id="rId1"/>
  </sheets>
  <externalReferences>
    <externalReference r:id="rId4"/>
  </externalReferences>
  <definedNames>
    <definedName name="_xlnm.Print_Area" localSheetId="0">'Б12'!$A$1:$F$199</definedName>
    <definedName name="Excel_BuiltIn_Print_Area_4">#REF!</definedName>
    <definedName name="Excel_BuiltIn_Print_Area_5">#REF!</definedName>
    <definedName name="Excel_BuiltIn_Print_Area_6">#REF!</definedName>
    <definedName name="Excel_BuiltIn_Print_Area_10">#REF!</definedName>
    <definedName name="Excel_BuiltIn_Print_Area_9">#REF!</definedName>
    <definedName name="Excel_BuiltIn_Print_Area_8">#REF!</definedName>
    <definedName name="Excel_BuiltIn_Print_Area_1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<sst xmlns="http://schemas.openxmlformats.org/spreadsheetml/2006/main" count="272" uniqueCount="180">
  <si>
    <t xml:space="preserve">ООО "Образцовое содержание жилья" </t>
  </si>
  <si>
    <t>Жилой дом по ул. Буянова, 12.</t>
  </si>
  <si>
    <t>Отчет за 2012год.</t>
  </si>
  <si>
    <t>1. Сведения о доме:</t>
  </si>
  <si>
    <t>кол-во жилых метров</t>
  </si>
  <si>
    <t>кол-во нежилых метров</t>
  </si>
  <si>
    <t>Итого общая площадь</t>
  </si>
  <si>
    <t>2. Ставка коммунальных платежей действовавшая в 2012г.</t>
  </si>
  <si>
    <t>Перечень коммунальных услуг</t>
  </si>
  <si>
    <t xml:space="preserve">Жилые помещения </t>
  </si>
  <si>
    <t>ставка с 01.01.12</t>
  </si>
  <si>
    <t>ставка с 01.07.12</t>
  </si>
  <si>
    <t>ставка с 01.09.12</t>
  </si>
  <si>
    <t>Средне-годовая ставка</t>
  </si>
  <si>
    <t xml:space="preserve">Техническое обслуживание </t>
  </si>
  <si>
    <t xml:space="preserve">Вода+канализация </t>
  </si>
  <si>
    <t>Вывоз бытового мусора</t>
  </si>
  <si>
    <t>Обслуживание лифтов (2 подъзд)</t>
  </si>
  <si>
    <t>Теплоснабжение</t>
  </si>
  <si>
    <t>Электричество в МОП</t>
  </si>
  <si>
    <t>Текущий ремонт</t>
  </si>
  <si>
    <t>Тех.обслуж. ВДГО</t>
  </si>
  <si>
    <t>Противопожарные мероприятия</t>
  </si>
  <si>
    <t>Итого:</t>
  </si>
  <si>
    <t>Итого без лифта:</t>
  </si>
  <si>
    <t>кроме того, в 2012г. с собственников взимались платежи:</t>
  </si>
  <si>
    <t>за антенну</t>
  </si>
  <si>
    <t>47,18 руб. за квартиру</t>
  </si>
  <si>
    <t>за домофон</t>
  </si>
  <si>
    <t>40 руб. за квартиру</t>
  </si>
  <si>
    <t>3. Доходы</t>
  </si>
  <si>
    <t>Начислено коммунальных платежей к уплате собственникам дома в 2012г.</t>
  </si>
  <si>
    <t>Оплачено собственниками дома в 2012г.</t>
  </si>
  <si>
    <t>4. Должники</t>
  </si>
  <si>
    <t>Долги собственников на начало 2012г.</t>
  </si>
  <si>
    <t>Долги собственников на конец 2012г.:</t>
  </si>
  <si>
    <t>в том числе крупные за 2012г.:</t>
  </si>
  <si>
    <t>ИП Мушкеев С.Н.</t>
  </si>
  <si>
    <t>кв.11</t>
  </si>
  <si>
    <t>Мероприятия по взысканию задолженности:</t>
  </si>
  <si>
    <t>1.  Удовлетворены исковые требования о взыскании задолженности с Аббасовой (кв. 16)</t>
  </si>
  <si>
    <t>по коммунальным платежам  в сумме 13014,28 рублей, пени и судебные расходы.</t>
  </si>
  <si>
    <t>2.  Удовлетворены исковые требования о взыскании задолженности с Мазалова (кв. 11)</t>
  </si>
  <si>
    <t>по коммунальным платежам  в сумме 36774 рублей, пени и судебные расходы.</t>
  </si>
  <si>
    <t>Мероприятия, проведенные по дому:</t>
  </si>
  <si>
    <t>1. Изготовлен и передан ОАО "ВТГК" (поставщик тепла) новый проект теплоснабжения по дому,</t>
  </si>
  <si>
    <t>в соответствии с которым сумма счетов за отопление с 1 сентября 2012г. уменьшилась на 40%.</t>
  </si>
  <si>
    <t>теперь и в последующие  месяцы плата за отопление будет выставляться в меньшем размере.</t>
  </si>
  <si>
    <t>2. Есть возможность взыскать с ОАО "ВТГК" сумму излишне выставленной им платы за отопление.</t>
  </si>
  <si>
    <t>Взысканию подлежит сумма примерно 350 тыс. рублей.</t>
  </si>
  <si>
    <t>Для этого нужно провести собрание собственников и вынести решение о подаче иска в суд.</t>
  </si>
  <si>
    <t xml:space="preserve">3. Подана заявка на включение дома в городскую программу по бесплатной установке </t>
  </si>
  <si>
    <t>общедомового теплового счетчика .</t>
  </si>
  <si>
    <t>5. Расходы:</t>
  </si>
  <si>
    <r>
      <t xml:space="preserve"> </t>
    </r>
    <r>
      <rPr>
        <b/>
        <u val="single"/>
        <sz val="12"/>
        <color indexed="8"/>
        <rFont val="Calibri"/>
        <family val="2"/>
      </rPr>
      <t>Теплоснабжение</t>
    </r>
  </si>
  <si>
    <t>Месяц</t>
  </si>
  <si>
    <t>Счет-фактура</t>
  </si>
  <si>
    <t>Сумма</t>
  </si>
  <si>
    <t>Гкал</t>
  </si>
  <si>
    <t>Тн</t>
  </si>
  <si>
    <t>на 1 кв.м.</t>
  </si>
  <si>
    <t>Январь</t>
  </si>
  <si>
    <t>419/10536 от 31.01.12</t>
  </si>
  <si>
    <t>Февраль</t>
  </si>
  <si>
    <t>23450/10536 от 29.02.12</t>
  </si>
  <si>
    <t>Март</t>
  </si>
  <si>
    <t>4284/10536 от 31.03.12</t>
  </si>
  <si>
    <t>Апрель</t>
  </si>
  <si>
    <t>416-7190/10536 от 30.04.12</t>
  </si>
  <si>
    <t>Май</t>
  </si>
  <si>
    <t xml:space="preserve"> </t>
  </si>
  <si>
    <t>Июнь</t>
  </si>
  <si>
    <t>Июль</t>
  </si>
  <si>
    <t>Август</t>
  </si>
  <si>
    <t>Сентябрь</t>
  </si>
  <si>
    <t>Октябрь</t>
  </si>
  <si>
    <t>5397-7190 от 31.10.12</t>
  </si>
  <si>
    <t>Ноябрь</t>
  </si>
  <si>
    <t>7159-7190 от 30.11.12</t>
  </si>
  <si>
    <t>Декабрь</t>
  </si>
  <si>
    <t>9104-7190 от 31.12.12</t>
  </si>
  <si>
    <t>итого</t>
  </si>
  <si>
    <t>итого с 1% (*)</t>
  </si>
  <si>
    <t>Вода+канализация</t>
  </si>
  <si>
    <t>куб.м. в мес.</t>
  </si>
  <si>
    <t>№34/5705 от 27.01.12</t>
  </si>
  <si>
    <t>№34/13807 от 29.02.12</t>
  </si>
  <si>
    <t>№34/21114 от 29.03.12</t>
  </si>
  <si>
    <t>№34/28160 от 27.04.12</t>
  </si>
  <si>
    <t>№34/35934 от 31.05.12</t>
  </si>
  <si>
    <t>№34/43381 от 30.06.12</t>
  </si>
  <si>
    <t>№34/4858 от 31.07.12</t>
  </si>
  <si>
    <t>№34/13568 от 31.08.12</t>
  </si>
  <si>
    <t>№34/20669 от 30.09.12</t>
  </si>
  <si>
    <t>№34/27472 от 31.10.12</t>
  </si>
  <si>
    <t>№34/35425 от 30.11.12</t>
  </si>
  <si>
    <t>№34/42723 от 31.12.12</t>
  </si>
  <si>
    <t xml:space="preserve">Эл./э в МОП </t>
  </si>
  <si>
    <t>кВт в мес.</t>
  </si>
  <si>
    <t>№762344 от 31.01.12</t>
  </si>
  <si>
    <t>№768313 от 29.02.12</t>
  </si>
  <si>
    <t>№779442 от 31.03.12</t>
  </si>
  <si>
    <t>№799575 от 30.04.12</t>
  </si>
  <si>
    <t>№807686 от 31.05.12</t>
  </si>
  <si>
    <t>№831836 от 30.06.12</t>
  </si>
  <si>
    <t>№837423 от 31.07.12</t>
  </si>
  <si>
    <t>№846936 от 31.08.12</t>
  </si>
  <si>
    <t>№860503 от 30.09.12</t>
  </si>
  <si>
    <t>№866879 от 31.10.12</t>
  </si>
  <si>
    <t>№878200 от 30.11.12</t>
  </si>
  <si>
    <t>№887987 от 31.12.12</t>
  </si>
  <si>
    <t>Вывоз ТБО (одна третья контейнера)</t>
  </si>
  <si>
    <t>№428 от 31.01.12</t>
  </si>
  <si>
    <t>№429 от 29.02.12</t>
  </si>
  <si>
    <t>№632 от 31.03.12</t>
  </si>
  <si>
    <t>№793 от 30.04.12</t>
  </si>
  <si>
    <t>№1064 от 31.05.12</t>
  </si>
  <si>
    <t>№1241 от 30.06.12</t>
  </si>
  <si>
    <t>№1433 от 31.07.12</t>
  </si>
  <si>
    <t>№1716 от 31.08.12</t>
  </si>
  <si>
    <t>№1908 от 30.09.12</t>
  </si>
  <si>
    <t>№2196 от 31.10.12</t>
  </si>
  <si>
    <t>№2533 от 30.11.12</t>
  </si>
  <si>
    <t>№2705 от 31.12.12</t>
  </si>
  <si>
    <t>Вывоз крупногабаритного мусора и снега</t>
  </si>
  <si>
    <t>№11 от 20.01.12г. (чистка дорог от снега)</t>
  </si>
  <si>
    <t>Обслуживание лифта</t>
  </si>
  <si>
    <t>Январь - освидетельствование</t>
  </si>
  <si>
    <t>№027 от 23.01.12</t>
  </si>
  <si>
    <t>№3 от 31.01.12</t>
  </si>
  <si>
    <t>№126 от 29.02.12</t>
  </si>
  <si>
    <t>№177 от 31.03.12</t>
  </si>
  <si>
    <t>№330 от 30.04.12</t>
  </si>
  <si>
    <t>№420 от 31.05.12</t>
  </si>
  <si>
    <t>№445 от 30.06.12</t>
  </si>
  <si>
    <t>№535 от 31.07.12</t>
  </si>
  <si>
    <t>№697 от 31.08.12</t>
  </si>
  <si>
    <t>№798 от 30.09.12</t>
  </si>
  <si>
    <t>№908от 31.10.12</t>
  </si>
  <si>
    <t>Ноябрь - страхование лифта</t>
  </si>
  <si>
    <t>№3151 от .11.12</t>
  </si>
  <si>
    <t xml:space="preserve">Ноябрь </t>
  </si>
  <si>
    <t>№1047 от 30.11.12</t>
  </si>
  <si>
    <t>№1129 от 31.12.12</t>
  </si>
  <si>
    <t>Технич. эксплуат. ВДГО</t>
  </si>
  <si>
    <t>№67 от 31.01.12</t>
  </si>
  <si>
    <t>№221 от 29.02.12</t>
  </si>
  <si>
    <t>№372 от 31.03.12</t>
  </si>
  <si>
    <t>№536 от 30.04.12</t>
  </si>
  <si>
    <t>№689 от 31.05.12</t>
  </si>
  <si>
    <t>№841 от 30.06.12</t>
  </si>
  <si>
    <t>№998 от 31.07.12</t>
  </si>
  <si>
    <t>№1152 от 31.08.12</t>
  </si>
  <si>
    <t>№1315 от 30.09.12</t>
  </si>
  <si>
    <t>№1472 от 31.10.12</t>
  </si>
  <si>
    <t>№1632 от 30.11.12</t>
  </si>
  <si>
    <t>№1798 от 31.12.12</t>
  </si>
  <si>
    <t>итого с 1%</t>
  </si>
  <si>
    <t xml:space="preserve">Текущий ремонт </t>
  </si>
  <si>
    <t>б/н от 31.03.12, б/н от 01.03.12 изготовление проекта "расчет теплопотерь" и установки теплового счетчика</t>
  </si>
  <si>
    <t>№031-1703 от 11.05.12 (Прием водомерного узла)</t>
  </si>
  <si>
    <t>б/н от 29.06.12 (Ремонт асфальтобетонного покрытия)</t>
  </si>
  <si>
    <t xml:space="preserve">итого </t>
  </si>
  <si>
    <t>Итого с 1% (*)</t>
  </si>
  <si>
    <t xml:space="preserve">Противопожарные мероприятия: </t>
  </si>
  <si>
    <t>Антенна (в год)</t>
  </si>
  <si>
    <t>Домофон (в год)</t>
  </si>
  <si>
    <t>Поверка  счетчиков</t>
  </si>
  <si>
    <t>сумма</t>
  </si>
  <si>
    <t>6. Перерасчет за 2012год.</t>
  </si>
  <si>
    <t>Статьи затрат</t>
  </si>
  <si>
    <t>Стоимость фактических расходов в 2012г.</t>
  </si>
  <si>
    <t>Общая площадь помещений для распределения затрат</t>
  </si>
  <si>
    <t>Фактические затраты на 1 кв.м</t>
  </si>
  <si>
    <t>Ставка, выставленная в квитанциях в 2012 г.</t>
  </si>
  <si>
    <t>пересчет с 1 кв. м. в мес.</t>
  </si>
  <si>
    <t>Вывоз ТБО, крупногабаритного мусора и снега</t>
  </si>
  <si>
    <t>Эл/э в  МОП</t>
  </si>
  <si>
    <t>к возврату с 1 метра за год для 2 подъезда (без счетчиков)</t>
  </si>
  <si>
    <t>к возврату с 1 метра за год для 1 подъезда (без счетчиков)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</si>
</sst>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#,##0&quot;р.&quot;"/>
    <numFmt numFmtId="167" formatCode="0.000"/>
    <numFmt numFmtId="168" formatCode="#,##0.00&quot;р.&quot;"/>
    <numFmt numFmtId="169" formatCode="0"/>
    <numFmt numFmtId="170" formatCode="DD/MMM"/>
    <numFmt numFmtId="171" formatCode="#,##0"/>
    <numFmt numFmtId="172" formatCode="#,##0_р_."/>
    <numFmt numFmtId="173" formatCode="#,##0.0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16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0" xfId="0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9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21" fillId="0" borderId="0" xfId="0" applyFont="1" applyAlignment="1">
      <alignment/>
    </xf>
    <xf numFmtId="164" fontId="0" fillId="0" borderId="11" xfId="0" applyFont="1" applyBorder="1" applyAlignment="1">
      <alignment vertical="center" wrapText="1"/>
    </xf>
    <xf numFmtId="164" fontId="22" fillId="0" borderId="11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center" wrapText="1"/>
    </xf>
    <xf numFmtId="164" fontId="0" fillId="0" borderId="11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1" xfId="0" applyFont="1" applyBorder="1" applyAlignment="1">
      <alignment wrapText="1"/>
    </xf>
    <xf numFmtId="164" fontId="0" fillId="0" borderId="0" xfId="0" applyFill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 horizontal="center"/>
    </xf>
    <xf numFmtId="164" fontId="0" fillId="0" borderId="13" xfId="0" applyFont="1" applyBorder="1" applyAlignment="1">
      <alignment wrapText="1"/>
    </xf>
    <xf numFmtId="165" fontId="0" fillId="0" borderId="13" xfId="0" applyNumberFormat="1" applyBorder="1" applyAlignment="1">
      <alignment horizontal="center"/>
    </xf>
    <xf numFmtId="164" fontId="9" fillId="0" borderId="16" xfId="0" applyFont="1" applyFill="1" applyBorder="1" applyAlignment="1">
      <alignment/>
    </xf>
    <xf numFmtId="165" fontId="9" fillId="0" borderId="16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/>
    </xf>
    <xf numFmtId="164" fontId="9" fillId="0" borderId="17" xfId="0" applyFont="1" applyFill="1" applyBorder="1" applyAlignment="1">
      <alignment/>
    </xf>
    <xf numFmtId="165" fontId="9" fillId="0" borderId="14" xfId="0" applyNumberFormat="1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  <xf numFmtId="166" fontId="9" fillId="0" borderId="11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4" fontId="0" fillId="0" borderId="0" xfId="0" applyBorder="1" applyAlignment="1">
      <alignment wrapText="1"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164" fontId="9" fillId="0" borderId="11" xfId="0" applyFont="1" applyBorder="1" applyAlignment="1">
      <alignment/>
    </xf>
    <xf numFmtId="166" fontId="0" fillId="0" borderId="0" xfId="0" applyNumberFormat="1" applyBorder="1" applyAlignment="1">
      <alignment/>
    </xf>
    <xf numFmtId="164" fontId="9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23" fillId="0" borderId="11" xfId="0" applyFont="1" applyBorder="1" applyAlignment="1">
      <alignment/>
    </xf>
    <xf numFmtId="164" fontId="25" fillId="0" borderId="11" xfId="0" applyFont="1" applyBorder="1" applyAlignment="1">
      <alignment/>
    </xf>
    <xf numFmtId="164" fontId="25" fillId="0" borderId="11" xfId="0" applyFont="1" applyFill="1" applyBorder="1" applyAlignment="1">
      <alignment/>
    </xf>
    <xf numFmtId="167" fontId="0" fillId="0" borderId="11" xfId="0" applyNumberFormat="1" applyBorder="1" applyAlignment="1">
      <alignment/>
    </xf>
    <xf numFmtId="164" fontId="0" fillId="0" borderId="18" xfId="0" applyFont="1" applyBorder="1" applyAlignment="1">
      <alignment wrapText="1"/>
    </xf>
    <xf numFmtId="164" fontId="9" fillId="0" borderId="11" xfId="0" applyFont="1" applyBorder="1" applyAlignment="1">
      <alignment wrapText="1"/>
    </xf>
    <xf numFmtId="166" fontId="9" fillId="0" borderId="11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4" fontId="9" fillId="0" borderId="19" xfId="0" applyFont="1" applyFill="1" applyBorder="1" applyAlignment="1">
      <alignment/>
    </xf>
    <xf numFmtId="168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21" fillId="0" borderId="11" xfId="0" applyFont="1" applyBorder="1" applyAlignment="1">
      <alignment/>
    </xf>
    <xf numFmtId="166" fontId="21" fillId="0" borderId="11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9" fontId="0" fillId="0" borderId="11" xfId="0" applyNumberFormat="1" applyBorder="1" applyAlignment="1">
      <alignment/>
    </xf>
    <xf numFmtId="169" fontId="9" fillId="0" borderId="11" xfId="0" applyNumberFormat="1" applyFont="1" applyBorder="1" applyAlignment="1">
      <alignment/>
    </xf>
    <xf numFmtId="164" fontId="9" fillId="0" borderId="11" xfId="0" applyFont="1" applyFill="1" applyBorder="1" applyAlignment="1">
      <alignment/>
    </xf>
    <xf numFmtId="168" fontId="9" fillId="0" borderId="11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11" xfId="0" applyFont="1" applyBorder="1" applyAlignment="1">
      <alignment horizontal="center"/>
    </xf>
    <xf numFmtId="166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Alignment="1">
      <alignment wrapText="1"/>
    </xf>
    <xf numFmtId="164" fontId="21" fillId="0" borderId="11" xfId="0" applyFont="1" applyBorder="1" applyAlignment="1">
      <alignment wrapText="1"/>
    </xf>
    <xf numFmtId="165" fontId="0" fillId="0" borderId="11" xfId="0" applyNumberFormat="1" applyFont="1" applyBorder="1" applyAlignment="1">
      <alignment/>
    </xf>
    <xf numFmtId="168" fontId="0" fillId="0" borderId="0" xfId="0" applyNumberFormat="1" applyAlignment="1">
      <alignment/>
    </xf>
    <xf numFmtId="164" fontId="26" fillId="0" borderId="11" xfId="0" applyFont="1" applyBorder="1" applyAlignment="1">
      <alignment/>
    </xf>
    <xf numFmtId="171" fontId="0" fillId="0" borderId="11" xfId="0" applyNumberFormat="1" applyBorder="1" applyAlignment="1">
      <alignment/>
    </xf>
    <xf numFmtId="164" fontId="9" fillId="0" borderId="0" xfId="0" applyFont="1" applyBorder="1" applyAlignment="1">
      <alignment wrapText="1"/>
    </xf>
    <xf numFmtId="164" fontId="23" fillId="0" borderId="11" xfId="0" applyFont="1" applyFill="1" applyBorder="1" applyAlignment="1">
      <alignment/>
    </xf>
    <xf numFmtId="166" fontId="0" fillId="0" borderId="11" xfId="0" applyNumberFormat="1" applyFont="1" applyBorder="1" applyAlignment="1">
      <alignment/>
    </xf>
    <xf numFmtId="164" fontId="24" fillId="0" borderId="11" xfId="0" applyFont="1" applyBorder="1" applyAlignment="1">
      <alignment/>
    </xf>
    <xf numFmtId="164" fontId="27" fillId="0" borderId="11" xfId="0" applyFont="1" applyBorder="1" applyAlignment="1">
      <alignment/>
    </xf>
    <xf numFmtId="164" fontId="0" fillId="24" borderId="11" xfId="0" applyFont="1" applyFill="1" applyBorder="1" applyAlignment="1">
      <alignment wrapText="1"/>
    </xf>
    <xf numFmtId="165" fontId="0" fillId="24" borderId="11" xfId="0" applyNumberFormat="1" applyFill="1" applyBorder="1" applyAlignment="1">
      <alignment/>
    </xf>
    <xf numFmtId="164" fontId="0" fillId="24" borderId="0" xfId="0" applyFont="1" applyFill="1" applyAlignment="1">
      <alignment/>
    </xf>
    <xf numFmtId="164" fontId="26" fillId="0" borderId="11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24" fillId="0" borderId="11" xfId="0" applyFont="1" applyFill="1" applyBorder="1" applyAlignment="1">
      <alignment/>
    </xf>
    <xf numFmtId="164" fontId="28" fillId="0" borderId="11" xfId="0" applyFont="1" applyBorder="1" applyAlignment="1">
      <alignment horizontal="center"/>
    </xf>
    <xf numFmtId="166" fontId="28" fillId="0" borderId="11" xfId="0" applyNumberFormat="1" applyFont="1" applyBorder="1" applyAlignment="1">
      <alignment horizontal="center"/>
    </xf>
    <xf numFmtId="164" fontId="27" fillId="0" borderId="0" xfId="0" applyFont="1" applyBorder="1" applyAlignment="1">
      <alignment/>
    </xf>
    <xf numFmtId="172" fontId="27" fillId="0" borderId="0" xfId="0" applyNumberFormat="1" applyFont="1" applyBorder="1" applyAlignment="1">
      <alignment/>
    </xf>
    <xf numFmtId="164" fontId="22" fillId="0" borderId="16" xfId="0" applyFont="1" applyBorder="1" applyAlignment="1">
      <alignment horizontal="center" vertical="center" wrapText="1"/>
    </xf>
    <xf numFmtId="164" fontId="22" fillId="0" borderId="20" xfId="0" applyFont="1" applyBorder="1" applyAlignment="1">
      <alignment horizontal="center" vertical="center" wrapText="1"/>
    </xf>
    <xf numFmtId="173" fontId="22" fillId="0" borderId="16" xfId="0" applyNumberFormat="1" applyFont="1" applyBorder="1" applyAlignment="1">
      <alignment horizontal="center" vertical="center" wrapText="1"/>
    </xf>
    <xf numFmtId="164" fontId="22" fillId="0" borderId="21" xfId="0" applyFont="1" applyBorder="1" applyAlignment="1">
      <alignment horizontal="center" vertical="center" wrapText="1"/>
    </xf>
    <xf numFmtId="173" fontId="0" fillId="0" borderId="11" xfId="0" applyNumberFormat="1" applyBorder="1" applyAlignment="1">
      <alignment/>
    </xf>
    <xf numFmtId="164" fontId="17" fillId="0" borderId="0" xfId="0" applyFont="1" applyAlignment="1">
      <alignment/>
    </xf>
    <xf numFmtId="168" fontId="0" fillId="0" borderId="0" xfId="0" applyNumberFormat="1" applyAlignment="1">
      <alignment/>
    </xf>
    <xf numFmtId="168" fontId="0" fillId="24" borderId="0" xfId="0" applyNumberFormat="1" applyFill="1" applyAlignment="1">
      <alignment/>
    </xf>
    <xf numFmtId="164" fontId="9" fillId="0" borderId="22" xfId="0" applyFont="1" applyBorder="1" applyAlignment="1">
      <alignment/>
    </xf>
    <xf numFmtId="164" fontId="0" fillId="0" borderId="20" xfId="0" applyBorder="1" applyAlignment="1">
      <alignment/>
    </xf>
    <xf numFmtId="173" fontId="0" fillId="0" borderId="20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9" fillId="0" borderId="15" xfId="0" applyNumberFormat="1" applyFont="1" applyBorder="1" applyAlignment="1">
      <alignment/>
    </xf>
    <xf numFmtId="164" fontId="9" fillId="0" borderId="23" xfId="0" applyFont="1" applyBorder="1" applyAlignment="1">
      <alignment/>
    </xf>
    <xf numFmtId="17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4" fontId="9" fillId="0" borderId="16" xfId="0" applyFont="1" applyBorder="1" applyAlignment="1">
      <alignment/>
    </xf>
    <xf numFmtId="164" fontId="0" fillId="0" borderId="0" xfId="0" applyBorder="1" applyAlignment="1">
      <alignment vertical="center" wrapText="1"/>
    </xf>
    <xf numFmtId="164" fontId="2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Обычный 6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gbuh-bank\&#1076;&#1086;&#1082;&#1091;&#1084;&#1077;&#1085;&#1090;&#1099;%20-%20&#1086;&#1089;&#1078;\&#1069;&#1082;&#1086;&#1085;&#1086;&#1084;&#1080;&#1089;&#1090;%20&#1085;&#1086;&#1074;\2011%20&#1075;&#1086;&#1076;\&#1054;&#1058;&#1063;&#1045;&#1058;&#1067;%20&#1087;&#1086;%20&#1044;&#1054;&#1052;&#1040;&#1052;%202011&#1075;.%201%20&#1052;&#1040;&#1056;&#1058;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р 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3"/>
  <sheetViews>
    <sheetView tabSelected="1" workbookViewId="0" topLeftCell="A193">
      <selection activeCell="A226" sqref="A226"/>
    </sheetView>
  </sheetViews>
  <sheetFormatPr defaultColWidth="9.140625" defaultRowHeight="15"/>
  <cols>
    <col min="1" max="1" width="28.421875" style="0" customWidth="1"/>
    <col min="2" max="2" width="27.28125" style="0" customWidth="1"/>
    <col min="3" max="4" width="10.7109375" style="0" customWidth="1"/>
    <col min="5" max="5" width="10.00390625" style="0" customWidth="1"/>
    <col min="6" max="6" width="9.28125" style="0" customWidth="1"/>
    <col min="9" max="9" width="9.7109375" style="0" customWidth="1"/>
  </cols>
  <sheetData>
    <row r="1" spans="1:6" ht="17.25">
      <c r="A1" s="1" t="s">
        <v>0</v>
      </c>
      <c r="B1" s="1"/>
      <c r="C1" s="1"/>
      <c r="D1" s="1"/>
      <c r="F1" s="2"/>
    </row>
    <row r="2" spans="1:4" ht="16.5">
      <c r="A2" s="3" t="s">
        <v>1</v>
      </c>
      <c r="B2" s="3"/>
      <c r="C2" s="3"/>
      <c r="D2" s="3"/>
    </row>
    <row r="3" spans="1:4" ht="16.5">
      <c r="A3" s="3" t="s">
        <v>2</v>
      </c>
      <c r="B3" s="3"/>
      <c r="C3" s="3"/>
      <c r="D3" s="3"/>
    </row>
    <row r="5" spans="1:2" ht="17.25">
      <c r="A5" s="4" t="s">
        <v>3</v>
      </c>
      <c r="B5" s="5"/>
    </row>
    <row r="7" spans="1:3" ht="13.5">
      <c r="A7" s="6" t="s">
        <v>4</v>
      </c>
      <c r="B7" s="7">
        <v>1277.7</v>
      </c>
      <c r="C7" s="8"/>
    </row>
    <row r="8" spans="1:3" ht="13.5">
      <c r="A8" s="9" t="s">
        <v>5</v>
      </c>
      <c r="B8" s="10">
        <v>253.8</v>
      </c>
      <c r="C8" s="8"/>
    </row>
    <row r="9" spans="1:3" ht="13.5">
      <c r="A9" s="11" t="s">
        <v>6</v>
      </c>
      <c r="B9" s="12">
        <f>B7+B8</f>
        <v>1531.5</v>
      </c>
      <c r="C9" s="8"/>
    </row>
    <row r="11" spans="1:3" ht="17.25">
      <c r="A11" s="4" t="s">
        <v>7</v>
      </c>
      <c r="B11" s="4"/>
      <c r="C11" s="13"/>
    </row>
    <row r="12" spans="1:5" ht="38.25" customHeight="1">
      <c r="A12" s="14" t="s">
        <v>8</v>
      </c>
      <c r="B12" s="15" t="s">
        <v>9</v>
      </c>
      <c r="C12" s="15" t="s">
        <v>9</v>
      </c>
      <c r="D12" s="16" t="s">
        <v>9</v>
      </c>
      <c r="E12" s="15" t="s">
        <v>9</v>
      </c>
    </row>
    <row r="13" spans="1:5" ht="24.75" customHeight="1">
      <c r="A13" s="14"/>
      <c r="B13" s="16" t="s">
        <v>10</v>
      </c>
      <c r="C13" s="15" t="s">
        <v>11</v>
      </c>
      <c r="D13" s="16" t="s">
        <v>12</v>
      </c>
      <c r="E13" s="17" t="s">
        <v>13</v>
      </c>
    </row>
    <row r="14" spans="1:5" ht="14.25">
      <c r="A14" s="18" t="s">
        <v>14</v>
      </c>
      <c r="B14" s="19">
        <v>20.82</v>
      </c>
      <c r="C14" s="20">
        <v>20.82</v>
      </c>
      <c r="D14" s="19">
        <v>20.82</v>
      </c>
      <c r="E14" s="7">
        <f>(B14*6+C14*2+D14*4)/12</f>
        <v>20.82</v>
      </c>
    </row>
    <row r="15" spans="1:5" ht="13.5">
      <c r="A15" s="7" t="s">
        <v>15</v>
      </c>
      <c r="B15" s="21">
        <v>6.28</v>
      </c>
      <c r="C15" s="22">
        <v>6.66</v>
      </c>
      <c r="D15" s="21">
        <v>7.11</v>
      </c>
      <c r="E15" s="7">
        <f>(B15*6+C15*2+D15*4)/12</f>
        <v>6.62</v>
      </c>
    </row>
    <row r="16" spans="1:5" ht="13.5">
      <c r="A16" s="7" t="s">
        <v>16</v>
      </c>
      <c r="B16" s="21">
        <v>2.77</v>
      </c>
      <c r="C16" s="22">
        <v>2.77</v>
      </c>
      <c r="D16" s="21">
        <v>2.77</v>
      </c>
      <c r="E16" s="7">
        <f>(B16*6+C16*2+D16*4)/12</f>
        <v>2.77</v>
      </c>
    </row>
    <row r="17" spans="1:10" ht="27.75">
      <c r="A17" s="23" t="s">
        <v>17</v>
      </c>
      <c r="B17" s="21">
        <v>6.38</v>
      </c>
      <c r="C17" s="22">
        <v>6.38</v>
      </c>
      <c r="D17" s="21">
        <v>6.38</v>
      </c>
      <c r="E17" s="7">
        <f>(B17*6+C17*2+D17*4)/12</f>
        <v>6.38</v>
      </c>
      <c r="F17" s="24"/>
      <c r="G17" s="24"/>
      <c r="H17" s="24"/>
      <c r="I17" s="24"/>
      <c r="J17" s="24"/>
    </row>
    <row r="18" spans="1:5" ht="13.5">
      <c r="A18" s="7" t="s">
        <v>18</v>
      </c>
      <c r="B18" s="21">
        <v>29.57</v>
      </c>
      <c r="C18" s="22">
        <v>31.35</v>
      </c>
      <c r="D18" s="21">
        <v>32.66</v>
      </c>
      <c r="E18" s="25">
        <f>(B18*6+C18*2+D18*4)/12</f>
        <v>30.896666666666665</v>
      </c>
    </row>
    <row r="19" spans="1:7" ht="13.5">
      <c r="A19" s="7" t="s">
        <v>19</v>
      </c>
      <c r="B19" s="21">
        <v>0.71</v>
      </c>
      <c r="C19" s="22">
        <v>0.75</v>
      </c>
      <c r="D19" s="21">
        <v>0.75</v>
      </c>
      <c r="E19" s="7">
        <f>(B19*6+C19*2+D19*4)/12</f>
        <v>0.73</v>
      </c>
      <c r="G19" s="26"/>
    </row>
    <row r="20" spans="1:5" ht="13.5">
      <c r="A20" s="7" t="s">
        <v>20</v>
      </c>
      <c r="B20" s="21">
        <v>4.08</v>
      </c>
      <c r="C20" s="22">
        <v>4.08</v>
      </c>
      <c r="D20" s="21">
        <v>4.08</v>
      </c>
      <c r="E20" s="7">
        <f>(B20*6+C20*2+D20*4)/12</f>
        <v>4.08</v>
      </c>
    </row>
    <row r="21" spans="1:8" ht="13.5">
      <c r="A21" s="10" t="s">
        <v>21</v>
      </c>
      <c r="B21" s="27">
        <v>0.47</v>
      </c>
      <c r="C21" s="22">
        <v>0.5</v>
      </c>
      <c r="D21" s="21">
        <v>0.5</v>
      </c>
      <c r="E21" s="25">
        <f>(B21*6+C21*2+D21*4)/12</f>
        <v>0.48500000000000004</v>
      </c>
      <c r="G21" s="26"/>
      <c r="H21" s="26"/>
    </row>
    <row r="22" spans="1:5" ht="27.75">
      <c r="A22" s="28" t="s">
        <v>22</v>
      </c>
      <c r="B22" s="27">
        <v>1.63</v>
      </c>
      <c r="C22" s="29">
        <v>1.63</v>
      </c>
      <c r="D22" s="27">
        <v>1.63</v>
      </c>
      <c r="E22" s="10">
        <f>(B22*6+C22*2+D22*4)/12</f>
        <v>1.6300000000000001</v>
      </c>
    </row>
    <row r="23" spans="1:5" ht="13.5">
      <c r="A23" s="30" t="s">
        <v>23</v>
      </c>
      <c r="B23" s="31">
        <f>SUM(B14:B22)</f>
        <v>72.71000000000001</v>
      </c>
      <c r="C23" s="31">
        <f>SUM(C14:C22)</f>
        <v>74.94</v>
      </c>
      <c r="D23" s="31">
        <f>SUM(D14:D22)</f>
        <v>76.7</v>
      </c>
      <c r="E23" s="32">
        <f>(B23*6+C23*2+D23*4)/12</f>
        <v>74.41166666666668</v>
      </c>
    </row>
    <row r="24" spans="1:8" ht="13.5">
      <c r="A24" s="33" t="s">
        <v>24</v>
      </c>
      <c r="B24" s="34">
        <f>B23-B17</f>
        <v>66.33000000000001</v>
      </c>
      <c r="C24" s="31">
        <f>C23-C17</f>
        <v>68.56</v>
      </c>
      <c r="D24" s="31">
        <f>D23-D17</f>
        <v>70.32000000000001</v>
      </c>
      <c r="E24" s="32">
        <f>(B24*6+C24*2+D24*4)/12</f>
        <v>68.03166666666668</v>
      </c>
      <c r="H24" s="26"/>
    </row>
    <row r="25" spans="1:4" ht="13.5">
      <c r="A25" s="35"/>
      <c r="B25" s="36"/>
      <c r="C25" s="36"/>
      <c r="D25" s="36"/>
    </row>
    <row r="26" ht="13.5">
      <c r="A26" t="s">
        <v>25</v>
      </c>
    </row>
    <row r="27" spans="1:2" ht="13.5">
      <c r="A27" s="7" t="s">
        <v>26</v>
      </c>
      <c r="B27" s="7" t="s">
        <v>27</v>
      </c>
    </row>
    <row r="28" spans="1:8" ht="13.5">
      <c r="A28" s="7" t="s">
        <v>28</v>
      </c>
      <c r="B28" s="7" t="s">
        <v>29</v>
      </c>
      <c r="H28" s="26"/>
    </row>
    <row r="30" spans="1:5" ht="17.25">
      <c r="A30" s="4" t="s">
        <v>30</v>
      </c>
      <c r="D30" s="24"/>
      <c r="E30" s="24"/>
    </row>
    <row r="31" spans="1:8" ht="41.25">
      <c r="A31" s="23" t="s">
        <v>31</v>
      </c>
      <c r="B31" s="37">
        <v>1246234.16</v>
      </c>
      <c r="C31" s="38"/>
      <c r="D31" s="35"/>
      <c r="E31" s="35"/>
      <c r="F31" s="39"/>
      <c r="G31" s="39"/>
      <c r="H31" s="8"/>
    </row>
    <row r="32" spans="1:5" ht="27.75">
      <c r="A32" s="23" t="s">
        <v>32</v>
      </c>
      <c r="B32" s="37">
        <v>1249666.63</v>
      </c>
      <c r="C32" s="38"/>
      <c r="D32" s="35"/>
      <c r="E32" s="35"/>
    </row>
    <row r="33" spans="1:2" ht="13.5">
      <c r="A33" s="40"/>
      <c r="B33" s="39"/>
    </row>
    <row r="34" spans="1:9" ht="17.25">
      <c r="A34" s="4" t="s">
        <v>33</v>
      </c>
      <c r="B34" s="41"/>
      <c r="I34" s="41"/>
    </row>
    <row r="35" spans="1:2" ht="27.75">
      <c r="A35" s="23" t="s">
        <v>34</v>
      </c>
      <c r="B35" s="42">
        <v>156764.58</v>
      </c>
    </row>
    <row r="36" spans="1:2" ht="27.75">
      <c r="A36" s="23" t="s">
        <v>35</v>
      </c>
      <c r="B36" s="42">
        <v>153332.11</v>
      </c>
    </row>
    <row r="37" spans="1:2" ht="13.5">
      <c r="A37" s="43" t="s">
        <v>36</v>
      </c>
      <c r="B37" s="42"/>
    </row>
    <row r="38" spans="1:2" ht="13.5">
      <c r="A38" s="7" t="s">
        <v>37</v>
      </c>
      <c r="B38" s="42">
        <v>45034.68</v>
      </c>
    </row>
    <row r="39" spans="1:2" ht="13.5">
      <c r="A39" s="7" t="s">
        <v>38</v>
      </c>
      <c r="B39" s="42">
        <v>39482.11</v>
      </c>
    </row>
    <row r="40" spans="1:2" ht="13.5">
      <c r="A40" s="8"/>
      <c r="B40" s="44"/>
    </row>
    <row r="41" spans="1:2" ht="13.5">
      <c r="A41" s="8"/>
      <c r="B41" s="44"/>
    </row>
    <row r="42" spans="1:2" ht="13.5">
      <c r="A42" s="45" t="s">
        <v>39</v>
      </c>
      <c r="B42" s="44"/>
    </row>
    <row r="43" spans="1:2" ht="13.5">
      <c r="A43" s="35" t="s">
        <v>40</v>
      </c>
      <c r="B43" s="44"/>
    </row>
    <row r="44" spans="1:2" ht="13.5">
      <c r="A44" s="35" t="s">
        <v>41</v>
      </c>
      <c r="B44" s="44"/>
    </row>
    <row r="45" spans="1:2" ht="13.5">
      <c r="A45" s="35" t="s">
        <v>42</v>
      </c>
      <c r="B45" s="44"/>
    </row>
    <row r="46" spans="1:2" ht="13.5">
      <c r="A46" s="35" t="s">
        <v>43</v>
      </c>
      <c r="B46" s="44"/>
    </row>
    <row r="47" spans="1:2" ht="13.5">
      <c r="A47" s="46"/>
      <c r="B47" s="44"/>
    </row>
    <row r="48" spans="1:2" ht="13.5">
      <c r="A48" s="45" t="s">
        <v>44</v>
      </c>
      <c r="B48" s="44"/>
    </row>
    <row r="49" spans="1:2" ht="13.5">
      <c r="A49" s="35" t="s">
        <v>45</v>
      </c>
      <c r="B49" s="44"/>
    </row>
    <row r="50" spans="1:2" ht="13.5">
      <c r="A50" s="35" t="s">
        <v>46</v>
      </c>
      <c r="B50" s="44"/>
    </row>
    <row r="51" spans="1:2" ht="13.5">
      <c r="A51" s="35" t="s">
        <v>47</v>
      </c>
      <c r="B51" s="44"/>
    </row>
    <row r="52" spans="1:2" ht="13.5">
      <c r="A52" s="35" t="s">
        <v>48</v>
      </c>
      <c r="B52" s="44"/>
    </row>
    <row r="53" spans="1:2" ht="13.5">
      <c r="A53" s="35" t="s">
        <v>49</v>
      </c>
      <c r="B53" s="44"/>
    </row>
    <row r="54" spans="1:2" ht="13.5">
      <c r="A54" s="35" t="s">
        <v>50</v>
      </c>
      <c r="B54" s="44"/>
    </row>
    <row r="55" spans="1:2" ht="13.5">
      <c r="A55" s="35" t="s">
        <v>51</v>
      </c>
      <c r="B55" s="44"/>
    </row>
    <row r="56" spans="1:2" ht="13.5">
      <c r="A56" s="35" t="s">
        <v>52</v>
      </c>
      <c r="B56" s="44"/>
    </row>
    <row r="57" spans="1:2" ht="13.5">
      <c r="A57" s="35"/>
      <c r="B57" s="44"/>
    </row>
    <row r="58" ht="17.25">
      <c r="A58" s="4" t="s">
        <v>53</v>
      </c>
    </row>
    <row r="59" spans="1:6" ht="15">
      <c r="A59" s="47" t="s">
        <v>54</v>
      </c>
      <c r="B59" s="7"/>
      <c r="C59" s="7"/>
      <c r="D59" s="7"/>
      <c r="E59" s="7"/>
      <c r="F59" s="7"/>
    </row>
    <row r="60" spans="1:6" ht="13.5">
      <c r="A60" s="48" t="s">
        <v>55</v>
      </c>
      <c r="B60" s="48" t="s">
        <v>56</v>
      </c>
      <c r="C60" s="48" t="s">
        <v>57</v>
      </c>
      <c r="D60" s="7" t="s">
        <v>58</v>
      </c>
      <c r="E60" s="49" t="s">
        <v>59</v>
      </c>
      <c r="F60" s="7" t="s">
        <v>60</v>
      </c>
    </row>
    <row r="61" spans="1:6" ht="14.25">
      <c r="A61" s="7" t="s">
        <v>61</v>
      </c>
      <c r="B61" s="23" t="s">
        <v>62</v>
      </c>
      <c r="C61" s="25">
        <v>103471.22</v>
      </c>
      <c r="D61" s="50">
        <v>115.209</v>
      </c>
      <c r="E61" s="7">
        <v>5.863</v>
      </c>
      <c r="F61" s="25">
        <f>C61/$B$9</f>
        <v>67.56201110022853</v>
      </c>
    </row>
    <row r="62" spans="1:6" ht="14.25">
      <c r="A62" s="7" t="s">
        <v>63</v>
      </c>
      <c r="B62" s="23" t="s">
        <v>64</v>
      </c>
      <c r="C62" s="25">
        <v>73447.67</v>
      </c>
      <c r="D62" s="50">
        <v>81.724</v>
      </c>
      <c r="E62" s="7">
        <v>6.087</v>
      </c>
      <c r="F62" s="25">
        <f>C62/$B$9</f>
        <v>47.95799542931766</v>
      </c>
    </row>
    <row r="63" spans="1:6" ht="14.25">
      <c r="A63" s="7" t="s">
        <v>65</v>
      </c>
      <c r="B63" s="23" t="s">
        <v>66</v>
      </c>
      <c r="C63" s="25">
        <v>62330.3</v>
      </c>
      <c r="D63" s="50">
        <v>69.239</v>
      </c>
      <c r="E63" s="7">
        <v>9.145</v>
      </c>
      <c r="F63" s="25">
        <f>C63/$B$9</f>
        <v>40.69885732941561</v>
      </c>
    </row>
    <row r="64" spans="1:6" ht="14.25">
      <c r="A64" s="7" t="s">
        <v>67</v>
      </c>
      <c r="B64" s="23" t="s">
        <v>68</v>
      </c>
      <c r="C64" s="25">
        <v>2902.9</v>
      </c>
      <c r="D64" s="50">
        <v>3.169</v>
      </c>
      <c r="E64" s="7">
        <v>2.354</v>
      </c>
      <c r="F64" s="25">
        <f>C64/$B$9</f>
        <v>1.8954619653934053</v>
      </c>
    </row>
    <row r="65" spans="1:6" ht="13.5">
      <c r="A65" s="7" t="s">
        <v>69</v>
      </c>
      <c r="B65" s="7" t="s">
        <v>70</v>
      </c>
      <c r="C65" s="25">
        <v>0</v>
      </c>
      <c r="D65" s="25" t="s">
        <v>70</v>
      </c>
      <c r="E65" s="7"/>
      <c r="F65" s="25">
        <f>C65/$B$9</f>
        <v>0</v>
      </c>
    </row>
    <row r="66" spans="1:6" ht="13.5">
      <c r="A66" s="7" t="s">
        <v>71</v>
      </c>
      <c r="B66" s="7"/>
      <c r="C66" s="25">
        <v>0</v>
      </c>
      <c r="D66" s="7"/>
      <c r="E66" s="7"/>
      <c r="F66" s="25">
        <f>C66/$B$9</f>
        <v>0</v>
      </c>
    </row>
    <row r="67" spans="1:6" ht="13.5">
      <c r="A67" s="7" t="s">
        <v>72</v>
      </c>
      <c r="B67" s="7"/>
      <c r="C67" s="25">
        <v>0</v>
      </c>
      <c r="D67" s="7"/>
      <c r="E67" s="7"/>
      <c r="F67" s="25">
        <f>C67/$B$9</f>
        <v>0</v>
      </c>
    </row>
    <row r="68" spans="1:6" ht="13.5">
      <c r="A68" s="7" t="s">
        <v>73</v>
      </c>
      <c r="B68" s="23"/>
      <c r="C68" s="25">
        <v>0</v>
      </c>
      <c r="D68" s="7"/>
      <c r="E68" s="7"/>
      <c r="F68" s="25">
        <f>C68/$B$9</f>
        <v>0</v>
      </c>
    </row>
    <row r="69" spans="1:6" ht="13.5">
      <c r="A69" s="7" t="s">
        <v>74</v>
      </c>
      <c r="B69" s="7"/>
      <c r="C69" s="25">
        <v>0</v>
      </c>
      <c r="D69" s="7"/>
      <c r="E69" s="7"/>
      <c r="F69" s="25">
        <f>C69/$B$9</f>
        <v>0</v>
      </c>
    </row>
    <row r="70" spans="1:6" ht="13.5">
      <c r="A70" s="7" t="s">
        <v>75</v>
      </c>
      <c r="B70" s="7" t="s">
        <v>76</v>
      </c>
      <c r="C70" s="25">
        <v>22171.63</v>
      </c>
      <c r="D70" s="7">
        <v>22.291</v>
      </c>
      <c r="E70" s="7">
        <v>2.816</v>
      </c>
      <c r="F70" s="25">
        <f>C70/$B$9</f>
        <v>14.477068233757754</v>
      </c>
    </row>
    <row r="71" spans="1:6" ht="13.5">
      <c r="A71" s="7" t="s">
        <v>77</v>
      </c>
      <c r="B71" s="7" t="s">
        <v>78</v>
      </c>
      <c r="C71" s="25">
        <v>58706.14</v>
      </c>
      <c r="D71" s="7">
        <v>59.09</v>
      </c>
      <c r="E71" s="7">
        <v>4.992</v>
      </c>
      <c r="F71" s="25">
        <f>C71/$B$9</f>
        <v>38.332445315050606</v>
      </c>
    </row>
    <row r="72" spans="1:6" ht="14.25">
      <c r="A72" s="7" t="s">
        <v>79</v>
      </c>
      <c r="B72" s="51" t="s">
        <v>80</v>
      </c>
      <c r="C72" s="25">
        <v>73955.03</v>
      </c>
      <c r="D72" s="7">
        <v>74.494</v>
      </c>
      <c r="E72" s="7">
        <v>4.275</v>
      </c>
      <c r="F72" s="25">
        <f>C72/$B$9</f>
        <v>48.28927848514528</v>
      </c>
    </row>
    <row r="73" spans="1:6" ht="14.25">
      <c r="A73" s="52" t="s">
        <v>81</v>
      </c>
      <c r="B73" s="23"/>
      <c r="C73" s="53">
        <f>SUM(C61:C72)</f>
        <v>396984.89</v>
      </c>
      <c r="D73" s="54">
        <f>SUM(D61:D72)</f>
        <v>425.21600000000007</v>
      </c>
      <c r="E73" s="54">
        <f>SUM(E61:E72)</f>
        <v>35.532</v>
      </c>
      <c r="F73" s="25"/>
    </row>
    <row r="74" spans="1:6" ht="14.25">
      <c r="A74" s="52" t="s">
        <v>82</v>
      </c>
      <c r="B74" s="23"/>
      <c r="C74" s="53">
        <f>C73*1.01</f>
        <v>400954.7389</v>
      </c>
      <c r="D74" s="7"/>
      <c r="E74" s="7"/>
      <c r="F74" s="7"/>
    </row>
    <row r="75" spans="1:6" ht="13.5">
      <c r="A75" s="55"/>
      <c r="B75" s="56"/>
      <c r="C75" s="57"/>
      <c r="D75" s="5"/>
      <c r="E75" s="5"/>
      <c r="F75" s="5"/>
    </row>
    <row r="76" spans="1:4" ht="17.25">
      <c r="A76" s="47" t="s">
        <v>83</v>
      </c>
      <c r="B76" s="58"/>
      <c r="C76" s="59"/>
      <c r="D76" s="60" t="s">
        <v>84</v>
      </c>
    </row>
    <row r="77" spans="1:4" ht="13.5">
      <c r="A77" s="7" t="s">
        <v>61</v>
      </c>
      <c r="B77" s="7" t="s">
        <v>85</v>
      </c>
      <c r="C77" s="25">
        <v>8136.64</v>
      </c>
      <c r="D77" s="61">
        <f>C77/21.6412</f>
        <v>375.9791508788792</v>
      </c>
    </row>
    <row r="78" spans="1:4" ht="13.5">
      <c r="A78" s="7" t="s">
        <v>63</v>
      </c>
      <c r="B78" s="7" t="s">
        <v>86</v>
      </c>
      <c r="C78" s="25">
        <v>4068.32</v>
      </c>
      <c r="D78" s="61">
        <f>C78/21.64</f>
        <v>188</v>
      </c>
    </row>
    <row r="79" spans="1:4" ht="13.5">
      <c r="A79" s="7" t="s">
        <v>65</v>
      </c>
      <c r="B79" s="7" t="s">
        <v>87</v>
      </c>
      <c r="C79" s="25">
        <v>7271.04</v>
      </c>
      <c r="D79" s="61">
        <f>C79/21.64</f>
        <v>336</v>
      </c>
    </row>
    <row r="80" spans="1:4" ht="13.5">
      <c r="A80" s="7" t="s">
        <v>67</v>
      </c>
      <c r="B80" s="7" t="s">
        <v>88</v>
      </c>
      <c r="C80" s="25">
        <v>6124.12</v>
      </c>
      <c r="D80" s="61">
        <f>C80/21.64</f>
        <v>283</v>
      </c>
    </row>
    <row r="81" spans="1:4" ht="13.5">
      <c r="A81" s="7" t="s">
        <v>69</v>
      </c>
      <c r="B81" s="7" t="s">
        <v>89</v>
      </c>
      <c r="C81" s="25">
        <v>6318.88</v>
      </c>
      <c r="D81" s="61">
        <f>C81/21.64</f>
        <v>292</v>
      </c>
    </row>
    <row r="82" spans="1:4" ht="13.5">
      <c r="A82" s="7" t="s">
        <v>71</v>
      </c>
      <c r="B82" s="7" t="s">
        <v>90</v>
      </c>
      <c r="C82" s="25">
        <v>6383.8</v>
      </c>
      <c r="D82" s="61">
        <f>C82/21.64</f>
        <v>295</v>
      </c>
    </row>
    <row r="83" spans="1:4" ht="13.5">
      <c r="A83" s="7" t="s">
        <v>72</v>
      </c>
      <c r="B83" s="7" t="s">
        <v>91</v>
      </c>
      <c r="C83" s="25">
        <v>5849.7</v>
      </c>
      <c r="D83" s="61">
        <f>C83/22.94</f>
        <v>254.99999999999997</v>
      </c>
    </row>
    <row r="84" spans="1:4" ht="13.5">
      <c r="A84" s="7" t="s">
        <v>73</v>
      </c>
      <c r="B84" s="7" t="s">
        <v>92</v>
      </c>
      <c r="C84" s="25">
        <v>4771.52</v>
      </c>
      <c r="D84" s="61">
        <f>C84/22.94</f>
        <v>208</v>
      </c>
    </row>
    <row r="85" spans="1:4" ht="13.5">
      <c r="A85" s="7" t="s">
        <v>74</v>
      </c>
      <c r="B85" s="7" t="s">
        <v>93</v>
      </c>
      <c r="C85" s="25">
        <v>6887.31</v>
      </c>
      <c r="D85" s="61">
        <f>C85/24.51</f>
        <v>281</v>
      </c>
    </row>
    <row r="86" spans="1:4" ht="13.5">
      <c r="A86" s="7" t="s">
        <v>75</v>
      </c>
      <c r="B86" s="7" t="s">
        <v>94</v>
      </c>
      <c r="C86" s="25">
        <v>6519.66</v>
      </c>
      <c r="D86" s="61">
        <f>C86/24.51</f>
        <v>266</v>
      </c>
    </row>
    <row r="87" spans="1:4" ht="13.5">
      <c r="A87" s="7" t="s">
        <v>77</v>
      </c>
      <c r="B87" s="7" t="s">
        <v>95</v>
      </c>
      <c r="C87" s="25">
        <v>5931.42</v>
      </c>
      <c r="D87" s="61">
        <f>C87/24.51</f>
        <v>242</v>
      </c>
    </row>
    <row r="88" spans="1:4" ht="13.5">
      <c r="A88" s="7" t="s">
        <v>79</v>
      </c>
      <c r="B88" s="7" t="s">
        <v>96</v>
      </c>
      <c r="C88" s="25">
        <v>6127.5</v>
      </c>
      <c r="D88" s="61">
        <f>C88/24.51</f>
        <v>249.99999999999997</v>
      </c>
    </row>
    <row r="89" spans="1:5" ht="13.5">
      <c r="A89" s="43" t="s">
        <v>81</v>
      </c>
      <c r="B89" s="7"/>
      <c r="C89" s="53">
        <f>SUM(C77:C88)</f>
        <v>74389.91</v>
      </c>
      <c r="D89" s="62">
        <f>SUM(D77:D88)</f>
        <v>3271.9791508788794</v>
      </c>
      <c r="E89" s="5"/>
    </row>
    <row r="90" spans="1:5" ht="13.5">
      <c r="A90" s="63" t="s">
        <v>82</v>
      </c>
      <c r="B90" s="7"/>
      <c r="C90" s="53">
        <f>C89*1.01</f>
        <v>75133.8091</v>
      </c>
      <c r="D90" s="64"/>
      <c r="E90" s="5"/>
    </row>
    <row r="91" spans="1:5" ht="13.5">
      <c r="A91" s="45"/>
      <c r="B91" s="8"/>
      <c r="C91" s="65"/>
      <c r="D91" s="5"/>
      <c r="E91" s="5"/>
    </row>
    <row r="92" spans="1:5" ht="13.5">
      <c r="A92" s="45"/>
      <c r="B92" s="8"/>
      <c r="C92" s="65"/>
      <c r="D92" s="5"/>
      <c r="E92" s="5"/>
    </row>
    <row r="93" spans="1:4" ht="17.25">
      <c r="A93" s="47" t="s">
        <v>97</v>
      </c>
      <c r="B93" s="58"/>
      <c r="C93" s="66"/>
      <c r="D93" s="67" t="s">
        <v>98</v>
      </c>
    </row>
    <row r="94" spans="1:4" ht="13.5">
      <c r="A94" s="7" t="s">
        <v>61</v>
      </c>
      <c r="B94" s="7" t="s">
        <v>99</v>
      </c>
      <c r="C94" s="25">
        <v>969</v>
      </c>
      <c r="D94" s="61">
        <f>C94/2.55</f>
        <v>380</v>
      </c>
    </row>
    <row r="95" spans="1:4" ht="13.5">
      <c r="A95" s="7" t="s">
        <v>63</v>
      </c>
      <c r="B95" s="7" t="s">
        <v>100</v>
      </c>
      <c r="C95" s="25">
        <v>841.5</v>
      </c>
      <c r="D95" s="61">
        <f>C95/2.55</f>
        <v>330</v>
      </c>
    </row>
    <row r="96" spans="1:4" ht="13.5">
      <c r="A96" s="7" t="s">
        <v>65</v>
      </c>
      <c r="B96" s="7" t="s">
        <v>101</v>
      </c>
      <c r="C96" s="25">
        <v>943.5</v>
      </c>
      <c r="D96" s="61">
        <f>C96/2.55</f>
        <v>370</v>
      </c>
    </row>
    <row r="97" spans="1:4" ht="14.25">
      <c r="A97" s="7" t="s">
        <v>67</v>
      </c>
      <c r="B97" s="23" t="s">
        <v>102</v>
      </c>
      <c r="C97" s="25">
        <v>765</v>
      </c>
      <c r="D97" s="61">
        <f>C97/2.55</f>
        <v>300</v>
      </c>
    </row>
    <row r="98" spans="1:4" ht="13.5">
      <c r="A98" s="7" t="s">
        <v>69</v>
      </c>
      <c r="B98" s="7" t="s">
        <v>103</v>
      </c>
      <c r="C98" s="25">
        <v>1096.5</v>
      </c>
      <c r="D98" s="61">
        <f>C98/2.55</f>
        <v>430.00000000000006</v>
      </c>
    </row>
    <row r="99" spans="1:4" ht="13.5">
      <c r="A99" s="7" t="s">
        <v>71</v>
      </c>
      <c r="B99" s="7" t="s">
        <v>104</v>
      </c>
      <c r="C99" s="25">
        <v>943.5</v>
      </c>
      <c r="D99" s="61">
        <f>C99/2.55</f>
        <v>370</v>
      </c>
    </row>
    <row r="100" spans="1:4" ht="13.5">
      <c r="A100" s="7" t="s">
        <v>72</v>
      </c>
      <c r="B100" s="7" t="s">
        <v>105</v>
      </c>
      <c r="C100" s="25">
        <v>1076</v>
      </c>
      <c r="D100" s="61">
        <f>C100/2.69</f>
        <v>400</v>
      </c>
    </row>
    <row r="101" spans="1:4" ht="13.5">
      <c r="A101" s="7" t="s">
        <v>73</v>
      </c>
      <c r="B101" s="7" t="s">
        <v>106</v>
      </c>
      <c r="C101" s="25">
        <v>1183.6</v>
      </c>
      <c r="D101" s="61">
        <f>C101/2.69</f>
        <v>440</v>
      </c>
    </row>
    <row r="102" spans="1:4" ht="13.5">
      <c r="A102" s="7" t="s">
        <v>74</v>
      </c>
      <c r="B102" s="7" t="s">
        <v>107</v>
      </c>
      <c r="C102" s="25">
        <v>564.9</v>
      </c>
      <c r="D102" s="61">
        <f>C102/2.69</f>
        <v>210</v>
      </c>
    </row>
    <row r="103" spans="1:4" ht="13.5">
      <c r="A103" s="7" t="s">
        <v>75</v>
      </c>
      <c r="B103" s="7" t="s">
        <v>108</v>
      </c>
      <c r="C103" s="25">
        <v>968.4</v>
      </c>
      <c r="D103" s="61">
        <f>C103/2.69</f>
        <v>360</v>
      </c>
    </row>
    <row r="104" spans="1:4" ht="13.5">
      <c r="A104" s="7" t="s">
        <v>77</v>
      </c>
      <c r="B104" s="7" t="s">
        <v>109</v>
      </c>
      <c r="C104" s="25">
        <v>887.7</v>
      </c>
      <c r="D104" s="61">
        <f>C104/2.55</f>
        <v>348.1176470588236</v>
      </c>
    </row>
    <row r="105" spans="1:4" ht="13.5">
      <c r="A105" s="7" t="s">
        <v>79</v>
      </c>
      <c r="B105" s="7" t="s">
        <v>110</v>
      </c>
      <c r="C105" s="25">
        <v>887.7</v>
      </c>
      <c r="D105" s="61">
        <f>C105/2.55</f>
        <v>348.1176470588236</v>
      </c>
    </row>
    <row r="106" spans="1:4" ht="13.5">
      <c r="A106" s="43" t="s">
        <v>81</v>
      </c>
      <c r="B106" s="7"/>
      <c r="C106" s="53">
        <f>SUM(C94:C105)</f>
        <v>11127.300000000001</v>
      </c>
      <c r="D106" s="62">
        <f>SUM(D94:D105)</f>
        <v>4286.235294117647</v>
      </c>
    </row>
    <row r="107" spans="1:4" ht="13.5">
      <c r="A107" s="43" t="s">
        <v>82</v>
      </c>
      <c r="B107" s="7"/>
      <c r="C107" s="53">
        <f>C106*1.01</f>
        <v>11238.573</v>
      </c>
      <c r="D107" s="7"/>
    </row>
    <row r="108" ht="13.5">
      <c r="C108" s="68"/>
    </row>
    <row r="109" spans="1:3" ht="17.25">
      <c r="A109" s="47" t="s">
        <v>111</v>
      </c>
      <c r="B109" s="58"/>
      <c r="C109" s="66"/>
    </row>
    <row r="110" spans="1:3" ht="14.25">
      <c r="A110" s="7" t="s">
        <v>61</v>
      </c>
      <c r="B110" s="23" t="s">
        <v>112</v>
      </c>
      <c r="C110" s="25">
        <f>5157/3</f>
        <v>1719</v>
      </c>
    </row>
    <row r="111" spans="1:4" ht="13.5">
      <c r="A111" s="7" t="s">
        <v>63</v>
      </c>
      <c r="B111" s="7" t="s">
        <v>113</v>
      </c>
      <c r="C111" s="25">
        <f>5157/3</f>
        <v>1719</v>
      </c>
      <c r="D111" s="69"/>
    </row>
    <row r="112" spans="1:3" ht="13.5">
      <c r="A112" s="7" t="s">
        <v>65</v>
      </c>
      <c r="B112" s="7" t="s">
        <v>114</v>
      </c>
      <c r="C112" s="25">
        <f>5157/3</f>
        <v>1719</v>
      </c>
    </row>
    <row r="113" spans="1:3" ht="13.5">
      <c r="A113" s="7" t="s">
        <v>67</v>
      </c>
      <c r="B113" s="7" t="s">
        <v>115</v>
      </c>
      <c r="C113" s="25">
        <f>5157/3</f>
        <v>1719</v>
      </c>
    </row>
    <row r="114" spans="1:3" ht="13.5">
      <c r="A114" s="7" t="s">
        <v>69</v>
      </c>
      <c r="B114" s="7" t="s">
        <v>116</v>
      </c>
      <c r="C114" s="25">
        <f>5168/3</f>
        <v>1722.6666666666667</v>
      </c>
    </row>
    <row r="115" spans="1:8" ht="13.5">
      <c r="A115" s="7" t="s">
        <v>71</v>
      </c>
      <c r="B115" s="7" t="s">
        <v>117</v>
      </c>
      <c r="C115" s="25">
        <f aca="true" t="shared" si="0" ref="C115:C121">5168/3</f>
        <v>1722.6666666666667</v>
      </c>
      <c r="D115" s="24"/>
      <c r="E115" s="24"/>
      <c r="F115" s="24"/>
      <c r="G115" s="24"/>
      <c r="H115" s="24"/>
    </row>
    <row r="116" spans="1:3" ht="13.5">
      <c r="A116" s="7" t="s">
        <v>72</v>
      </c>
      <c r="B116" s="7" t="s">
        <v>118</v>
      </c>
      <c r="C116" s="25">
        <f t="shared" si="0"/>
        <v>1722.6666666666667</v>
      </c>
    </row>
    <row r="117" spans="1:3" ht="13.5">
      <c r="A117" s="7" t="s">
        <v>73</v>
      </c>
      <c r="B117" s="7" t="s">
        <v>119</v>
      </c>
      <c r="C117" s="25">
        <f t="shared" si="0"/>
        <v>1722.6666666666667</v>
      </c>
    </row>
    <row r="118" spans="1:3" ht="13.5">
      <c r="A118" s="7" t="s">
        <v>74</v>
      </c>
      <c r="B118" s="7" t="s">
        <v>120</v>
      </c>
      <c r="C118" s="25">
        <f t="shared" si="0"/>
        <v>1722.6666666666667</v>
      </c>
    </row>
    <row r="119" spans="1:3" ht="13.5">
      <c r="A119" s="7" t="s">
        <v>75</v>
      </c>
      <c r="B119" s="7" t="s">
        <v>121</v>
      </c>
      <c r="C119" s="25">
        <f t="shared" si="0"/>
        <v>1722.6666666666667</v>
      </c>
    </row>
    <row r="120" spans="1:3" ht="13.5">
      <c r="A120" s="7" t="s">
        <v>77</v>
      </c>
      <c r="B120" s="7" t="s">
        <v>122</v>
      </c>
      <c r="C120" s="25">
        <f t="shared" si="0"/>
        <v>1722.6666666666667</v>
      </c>
    </row>
    <row r="121" spans="1:3" ht="13.5">
      <c r="A121" s="7" t="s">
        <v>79</v>
      </c>
      <c r="B121" s="7" t="s">
        <v>123</v>
      </c>
      <c r="C121" s="25">
        <f t="shared" si="0"/>
        <v>1722.6666666666667</v>
      </c>
    </row>
    <row r="122" spans="1:3" ht="13.5">
      <c r="A122" s="43" t="s">
        <v>81</v>
      </c>
      <c r="B122" s="7"/>
      <c r="C122" s="53">
        <f>SUM(C110:C121)</f>
        <v>20657.333333333332</v>
      </c>
    </row>
    <row r="123" spans="1:6" ht="13.5">
      <c r="A123" s="63" t="s">
        <v>82</v>
      </c>
      <c r="B123" s="23"/>
      <c r="C123" s="53">
        <f>C122*1.01</f>
        <v>20863.906666666666</v>
      </c>
      <c r="F123" s="41"/>
    </row>
    <row r="124" spans="2:3" ht="13.5">
      <c r="B124" s="70"/>
      <c r="C124" s="68"/>
    </row>
    <row r="125" spans="1:6" ht="17.25">
      <c r="A125" s="47" t="s">
        <v>124</v>
      </c>
      <c r="B125" s="71"/>
      <c r="C125" s="66"/>
      <c r="F125" s="41"/>
    </row>
    <row r="126" spans="1:6" ht="27.75">
      <c r="A126" s="7" t="s">
        <v>61</v>
      </c>
      <c r="B126" s="23" t="s">
        <v>125</v>
      </c>
      <c r="C126" s="72">
        <v>3150</v>
      </c>
      <c r="F126" s="73"/>
    </row>
    <row r="127" spans="1:3" ht="15">
      <c r="A127" s="74" t="s">
        <v>81</v>
      </c>
      <c r="B127" s="7"/>
      <c r="C127" s="53">
        <f>SUM(C126:C126)</f>
        <v>3150</v>
      </c>
    </row>
    <row r="128" spans="1:3" ht="13.5">
      <c r="A128" s="63" t="s">
        <v>82</v>
      </c>
      <c r="B128" s="23"/>
      <c r="C128" s="53">
        <f>C127*1.01</f>
        <v>3181.5</v>
      </c>
    </row>
    <row r="129" spans="2:3" ht="13.5">
      <c r="B129" s="70"/>
      <c r="C129" s="68"/>
    </row>
    <row r="130" spans="2:3" ht="13.5">
      <c r="B130" s="70"/>
      <c r="C130" s="68"/>
    </row>
    <row r="131" spans="1:3" ht="17.25">
      <c r="A131" s="47" t="s">
        <v>126</v>
      </c>
      <c r="B131" s="71"/>
      <c r="C131" s="66"/>
    </row>
    <row r="132" spans="1:10" ht="14.25">
      <c r="A132" s="7" t="s">
        <v>127</v>
      </c>
      <c r="B132" s="23" t="s">
        <v>128</v>
      </c>
      <c r="C132" s="75">
        <v>6160</v>
      </c>
      <c r="F132" s="24"/>
      <c r="G132" s="24"/>
      <c r="H132" s="24"/>
      <c r="I132" s="24"/>
      <c r="J132" s="24"/>
    </row>
    <row r="133" spans="1:10" ht="13.5">
      <c r="A133" s="7" t="s">
        <v>61</v>
      </c>
      <c r="B133" s="7" t="s">
        <v>129</v>
      </c>
      <c r="C133" s="25">
        <v>2650</v>
      </c>
      <c r="F133" s="24"/>
      <c r="G133" s="24"/>
      <c r="H133" s="24"/>
      <c r="I133" s="24"/>
      <c r="J133" s="24"/>
    </row>
    <row r="134" spans="1:10" ht="13.5">
      <c r="A134" s="7" t="s">
        <v>63</v>
      </c>
      <c r="B134" s="7" t="s">
        <v>130</v>
      </c>
      <c r="C134" s="25">
        <v>2650</v>
      </c>
      <c r="F134" s="24"/>
      <c r="G134" s="24"/>
      <c r="H134" s="24"/>
      <c r="I134" s="24"/>
      <c r="J134" s="24"/>
    </row>
    <row r="135" spans="1:10" ht="13.5">
      <c r="A135" s="7" t="s">
        <v>65</v>
      </c>
      <c r="B135" s="7" t="s">
        <v>131</v>
      </c>
      <c r="C135" s="25">
        <v>2650</v>
      </c>
      <c r="F135" s="24"/>
      <c r="G135" s="24"/>
      <c r="H135" s="24"/>
      <c r="I135" s="24"/>
      <c r="J135" s="24"/>
    </row>
    <row r="136" spans="1:10" ht="13.5">
      <c r="A136" s="7" t="s">
        <v>67</v>
      </c>
      <c r="B136" s="7" t="s">
        <v>132</v>
      </c>
      <c r="C136" s="25">
        <v>2650</v>
      </c>
      <c r="F136" s="24"/>
      <c r="G136" s="24"/>
      <c r="H136" s="24"/>
      <c r="I136" s="24"/>
      <c r="J136" s="24"/>
    </row>
    <row r="137" spans="1:10" ht="13.5">
      <c r="A137" s="7" t="s">
        <v>69</v>
      </c>
      <c r="B137" s="7" t="s">
        <v>133</v>
      </c>
      <c r="C137" s="25">
        <v>2650</v>
      </c>
      <c r="F137" s="24"/>
      <c r="G137" s="24"/>
      <c r="H137" s="24"/>
      <c r="I137" s="24"/>
      <c r="J137" s="24"/>
    </row>
    <row r="138" spans="1:3" ht="13.5">
      <c r="A138" s="7" t="s">
        <v>71</v>
      </c>
      <c r="B138" s="7" t="s">
        <v>134</v>
      </c>
      <c r="C138" s="25">
        <v>2650</v>
      </c>
    </row>
    <row r="139" spans="1:3" ht="13.5">
      <c r="A139" s="7" t="s">
        <v>72</v>
      </c>
      <c r="B139" s="7" t="s">
        <v>135</v>
      </c>
      <c r="C139" s="25">
        <v>2650</v>
      </c>
    </row>
    <row r="140" spans="1:3" ht="13.5">
      <c r="A140" s="7" t="s">
        <v>73</v>
      </c>
      <c r="B140" s="7" t="s">
        <v>136</v>
      </c>
      <c r="C140" s="25">
        <v>2650</v>
      </c>
    </row>
    <row r="141" spans="1:3" ht="13.5">
      <c r="A141" s="7" t="s">
        <v>74</v>
      </c>
      <c r="B141" s="7" t="s">
        <v>137</v>
      </c>
      <c r="C141" s="25">
        <v>2650</v>
      </c>
    </row>
    <row r="142" spans="1:3" ht="14.25">
      <c r="A142" s="7" t="s">
        <v>75</v>
      </c>
      <c r="B142" s="23" t="s">
        <v>138</v>
      </c>
      <c r="C142" s="25">
        <v>2650</v>
      </c>
    </row>
    <row r="143" spans="1:3" ht="13.5">
      <c r="A143" s="7" t="s">
        <v>139</v>
      </c>
      <c r="B143" s="7" t="s">
        <v>140</v>
      </c>
      <c r="C143" s="25">
        <v>100</v>
      </c>
    </row>
    <row r="144" spans="1:3" ht="13.5">
      <c r="A144" s="7" t="s">
        <v>141</v>
      </c>
      <c r="B144" s="7" t="s">
        <v>142</v>
      </c>
      <c r="C144" s="25">
        <v>2650</v>
      </c>
    </row>
    <row r="145" spans="1:3" ht="13.5">
      <c r="A145" s="7" t="s">
        <v>79</v>
      </c>
      <c r="B145" s="7" t="s">
        <v>143</v>
      </c>
      <c r="C145" s="25">
        <v>2650</v>
      </c>
    </row>
    <row r="146" spans="1:3" ht="13.5">
      <c r="A146" s="43" t="s">
        <v>81</v>
      </c>
      <c r="B146" s="52"/>
      <c r="C146" s="53">
        <f>SUM(C132:C145)</f>
        <v>38060</v>
      </c>
    </row>
    <row r="147" spans="1:3" ht="13.5">
      <c r="A147" s="63" t="s">
        <v>82</v>
      </c>
      <c r="B147" s="52"/>
      <c r="C147" s="53">
        <f>C146*1.01</f>
        <v>38440.6</v>
      </c>
    </row>
    <row r="148" spans="1:3" ht="13.5">
      <c r="A148" s="45"/>
      <c r="B148" s="76"/>
      <c r="C148" s="65"/>
    </row>
    <row r="149" spans="1:3" ht="13.5">
      <c r="A149" s="77" t="s">
        <v>144</v>
      </c>
      <c r="B149" s="52"/>
      <c r="C149" s="53"/>
    </row>
    <row r="150" spans="1:3" ht="14.25">
      <c r="A150" s="7" t="s">
        <v>61</v>
      </c>
      <c r="B150" s="23" t="s">
        <v>145</v>
      </c>
      <c r="C150" s="78">
        <v>635.7</v>
      </c>
    </row>
    <row r="151" spans="1:3" ht="14.25">
      <c r="A151" s="7" t="s">
        <v>63</v>
      </c>
      <c r="B151" s="23" t="s">
        <v>146</v>
      </c>
      <c r="C151" s="78">
        <v>635.7</v>
      </c>
    </row>
    <row r="152" spans="1:3" ht="14.25">
      <c r="A152" s="7" t="s">
        <v>65</v>
      </c>
      <c r="B152" s="23" t="s">
        <v>147</v>
      </c>
      <c r="C152" s="78">
        <v>635.7</v>
      </c>
    </row>
    <row r="153" spans="1:3" ht="14.25">
      <c r="A153" s="7" t="s">
        <v>67</v>
      </c>
      <c r="B153" s="23" t="s">
        <v>148</v>
      </c>
      <c r="C153" s="78">
        <v>635.7</v>
      </c>
    </row>
    <row r="154" spans="1:3" ht="14.25">
      <c r="A154" s="7" t="s">
        <v>69</v>
      </c>
      <c r="B154" s="23" t="s">
        <v>149</v>
      </c>
      <c r="C154" s="78">
        <v>635.7</v>
      </c>
    </row>
    <row r="155" spans="1:3" ht="14.25">
      <c r="A155" s="7" t="s">
        <v>71</v>
      </c>
      <c r="B155" s="23" t="s">
        <v>150</v>
      </c>
      <c r="C155" s="78">
        <v>635.7</v>
      </c>
    </row>
    <row r="156" spans="1:3" ht="13.5">
      <c r="A156" s="7" t="s">
        <v>72</v>
      </c>
      <c r="B156" s="7" t="s">
        <v>151</v>
      </c>
      <c r="C156" s="78">
        <v>686.65</v>
      </c>
    </row>
    <row r="157" spans="1:3" ht="13.5">
      <c r="A157" s="7" t="s">
        <v>73</v>
      </c>
      <c r="B157" s="7" t="s">
        <v>152</v>
      </c>
      <c r="C157" s="78">
        <v>686.65</v>
      </c>
    </row>
    <row r="158" spans="1:3" ht="13.5">
      <c r="A158" s="7" t="s">
        <v>74</v>
      </c>
      <c r="B158" s="7" t="s">
        <v>153</v>
      </c>
      <c r="C158" s="78">
        <v>686.65</v>
      </c>
    </row>
    <row r="159" spans="1:3" ht="13.5">
      <c r="A159" s="7" t="s">
        <v>75</v>
      </c>
      <c r="B159" s="7" t="s">
        <v>154</v>
      </c>
      <c r="C159" s="78">
        <v>686.65</v>
      </c>
    </row>
    <row r="160" spans="1:3" ht="13.5">
      <c r="A160" s="7" t="s">
        <v>77</v>
      </c>
      <c r="B160" s="7" t="s">
        <v>155</v>
      </c>
      <c r="C160" s="78">
        <v>686.65</v>
      </c>
    </row>
    <row r="161" spans="1:3" ht="13.5">
      <c r="A161" s="7" t="s">
        <v>79</v>
      </c>
      <c r="B161" s="7" t="s">
        <v>156</v>
      </c>
      <c r="C161" s="78">
        <v>686.65</v>
      </c>
    </row>
    <row r="162" spans="1:3" ht="13.5">
      <c r="A162" s="43" t="s">
        <v>81</v>
      </c>
      <c r="B162" s="7"/>
      <c r="C162" s="53">
        <f>SUM(C150:C161)</f>
        <v>7934.0999999999985</v>
      </c>
    </row>
    <row r="163" spans="1:3" ht="13.5">
      <c r="A163" s="63" t="s">
        <v>157</v>
      </c>
      <c r="B163" s="43"/>
      <c r="C163" s="53">
        <f>C162*1.01</f>
        <v>8013.440999999999</v>
      </c>
    </row>
    <row r="164" spans="2:3" ht="13.5">
      <c r="B164" s="70"/>
      <c r="C164" s="68"/>
    </row>
    <row r="165" spans="1:3" ht="17.25">
      <c r="A165" s="79" t="s">
        <v>158</v>
      </c>
      <c r="B165" s="71"/>
      <c r="C165" s="66"/>
    </row>
    <row r="166" spans="1:3" ht="68.25">
      <c r="A166" s="80" t="s">
        <v>65</v>
      </c>
      <c r="B166" s="23" t="s">
        <v>159</v>
      </c>
      <c r="C166" s="66">
        <v>20034</v>
      </c>
    </row>
    <row r="167" spans="1:12" ht="27.75">
      <c r="A167" s="81" t="s">
        <v>69</v>
      </c>
      <c r="B167" s="81" t="s">
        <v>160</v>
      </c>
      <c r="C167" s="82">
        <v>969.95</v>
      </c>
      <c r="E167" s="83"/>
      <c r="F167" s="83"/>
      <c r="G167" s="83"/>
      <c r="H167" s="83"/>
      <c r="I167" s="83"/>
      <c r="J167" s="83"/>
      <c r="K167" s="83"/>
      <c r="L167" s="83"/>
    </row>
    <row r="168" spans="1:12" ht="41.25">
      <c r="A168" s="23" t="s">
        <v>71</v>
      </c>
      <c r="B168" s="23" t="s">
        <v>161</v>
      </c>
      <c r="C168" s="25">
        <v>77849.28</v>
      </c>
      <c r="E168" s="83"/>
      <c r="F168" s="83"/>
      <c r="G168" s="83"/>
      <c r="H168" s="83"/>
      <c r="I168" s="83"/>
      <c r="J168" s="83"/>
      <c r="K168" s="83"/>
      <c r="L168" s="83"/>
    </row>
    <row r="169" spans="1:12" ht="13.5">
      <c r="A169" s="43" t="s">
        <v>162</v>
      </c>
      <c r="B169" s="7"/>
      <c r="C169" s="53">
        <f>SUM(C166:C168)</f>
        <v>98853.23</v>
      </c>
      <c r="E169" s="83"/>
      <c r="F169" s="83"/>
      <c r="G169" s="83"/>
      <c r="H169" s="83"/>
      <c r="I169" s="83"/>
      <c r="J169" s="83"/>
      <c r="K169" s="83"/>
      <c r="L169" s="83"/>
    </row>
    <row r="170" spans="1:12" ht="15">
      <c r="A170" s="84" t="s">
        <v>163</v>
      </c>
      <c r="B170" s="43"/>
      <c r="C170" s="53">
        <f>C169*1.01</f>
        <v>99841.7623</v>
      </c>
      <c r="E170" s="83"/>
      <c r="F170" s="83"/>
      <c r="G170" s="83"/>
      <c r="H170" s="83"/>
      <c r="I170" s="83"/>
      <c r="J170" s="83"/>
      <c r="K170" s="83"/>
      <c r="L170" s="83"/>
    </row>
    <row r="171" spans="1:12" ht="15">
      <c r="A171" s="85"/>
      <c r="B171" s="86"/>
      <c r="C171" s="65"/>
      <c r="E171" s="83"/>
      <c r="F171" s="83"/>
      <c r="G171" s="83"/>
      <c r="H171" s="83"/>
      <c r="I171" s="83"/>
      <c r="J171" s="83"/>
      <c r="K171" s="83"/>
      <c r="L171" s="83"/>
    </row>
    <row r="172" spans="1:12" ht="15">
      <c r="A172" s="85"/>
      <c r="B172" s="86"/>
      <c r="C172" s="65"/>
      <c r="E172" s="83"/>
      <c r="F172" s="83"/>
      <c r="G172" s="83"/>
      <c r="H172" s="83"/>
      <c r="I172" s="83"/>
      <c r="J172" s="83"/>
      <c r="K172" s="83"/>
      <c r="L172" s="83"/>
    </row>
    <row r="173" spans="1:12" ht="15">
      <c r="A173" s="87" t="s">
        <v>164</v>
      </c>
      <c r="B173" s="43"/>
      <c r="C173" s="53"/>
      <c r="E173" s="83"/>
      <c r="F173" s="83"/>
      <c r="G173" s="83"/>
      <c r="H173" s="83"/>
      <c r="I173" s="83"/>
      <c r="J173" s="83"/>
      <c r="K173" s="83"/>
      <c r="L173" s="83"/>
    </row>
    <row r="174" spans="1:12" ht="13.5">
      <c r="A174" s="43" t="s">
        <v>162</v>
      </c>
      <c r="B174" s="43"/>
      <c r="C174" s="53"/>
      <c r="E174" s="83"/>
      <c r="F174" s="83"/>
      <c r="G174" s="83"/>
      <c r="H174" s="83"/>
      <c r="I174" s="83"/>
      <c r="J174" s="83"/>
      <c r="K174" s="83"/>
      <c r="L174" s="83"/>
    </row>
    <row r="175" spans="1:12" ht="15">
      <c r="A175" s="84" t="s">
        <v>163</v>
      </c>
      <c r="B175" s="43"/>
      <c r="C175" s="53">
        <f>C174*1.01</f>
        <v>0</v>
      </c>
      <c r="E175" s="83"/>
      <c r="F175" s="83"/>
      <c r="G175" s="83"/>
      <c r="H175" s="83"/>
      <c r="I175" s="83"/>
      <c r="J175" s="83"/>
      <c r="K175" s="83"/>
      <c r="L175" s="83"/>
    </row>
    <row r="176" spans="1:3" ht="15">
      <c r="A176" s="85"/>
      <c r="B176" s="86"/>
      <c r="C176" s="65"/>
    </row>
    <row r="177" spans="1:3" ht="15">
      <c r="A177" s="84" t="s">
        <v>165</v>
      </c>
      <c r="B177" s="43"/>
      <c r="C177" s="53">
        <v>11237.1</v>
      </c>
    </row>
    <row r="178" spans="1:3" ht="15">
      <c r="A178" s="84" t="s">
        <v>166</v>
      </c>
      <c r="B178" s="43"/>
      <c r="C178" s="53">
        <v>7260</v>
      </c>
    </row>
    <row r="179" spans="1:3" ht="15">
      <c r="A179" s="84" t="s">
        <v>163</v>
      </c>
      <c r="B179" s="43"/>
      <c r="C179" s="53">
        <f>(C177+C178)*1.01</f>
        <v>18682.071</v>
      </c>
    </row>
    <row r="180" spans="1:3" ht="15">
      <c r="A180" s="84"/>
      <c r="B180" s="43"/>
      <c r="C180" s="53"/>
    </row>
    <row r="181" spans="1:3" ht="15">
      <c r="A181" s="47" t="s">
        <v>167</v>
      </c>
      <c r="B181" s="88"/>
      <c r="C181" s="89" t="s">
        <v>168</v>
      </c>
    </row>
    <row r="182" spans="1:4" ht="13.5">
      <c r="A182" s="43" t="s">
        <v>81</v>
      </c>
      <c r="B182" s="23"/>
      <c r="C182" s="37">
        <v>0</v>
      </c>
      <c r="D182" s="41"/>
    </row>
    <row r="183" spans="1:4" ht="13.5">
      <c r="A183" s="63" t="s">
        <v>82</v>
      </c>
      <c r="B183" s="23"/>
      <c r="C183" s="37">
        <f>C182*1.01</f>
        <v>0</v>
      </c>
      <c r="D183" s="41"/>
    </row>
    <row r="184" spans="1:3" ht="15">
      <c r="A184" s="90"/>
      <c r="B184" s="90"/>
      <c r="C184" s="91"/>
    </row>
    <row r="185" ht="17.25">
      <c r="A185" s="4" t="s">
        <v>169</v>
      </c>
    </row>
    <row r="186" spans="1:6" ht="79.5" customHeight="1">
      <c r="A186" s="92" t="s">
        <v>170</v>
      </c>
      <c r="B186" s="92" t="s">
        <v>171</v>
      </c>
      <c r="C186" s="93" t="s">
        <v>172</v>
      </c>
      <c r="D186" s="94" t="s">
        <v>173</v>
      </c>
      <c r="E186" s="92" t="s">
        <v>174</v>
      </c>
      <c r="F186" s="95" t="s">
        <v>175</v>
      </c>
    </row>
    <row r="187" spans="1:11" ht="13.5">
      <c r="A187" s="7" t="s">
        <v>83</v>
      </c>
      <c r="B187" s="42">
        <v>34099</v>
      </c>
      <c r="C187" s="7">
        <v>352.52</v>
      </c>
      <c r="D187" s="96">
        <f>B187/C187/12</f>
        <v>8.060771965656796</v>
      </c>
      <c r="E187" s="96">
        <f>E15</f>
        <v>6.62</v>
      </c>
      <c r="F187" s="25">
        <f>E187-D187</f>
        <v>-1.440771965656796</v>
      </c>
      <c r="G187" s="97"/>
      <c r="H187" s="73"/>
      <c r="I187" s="26"/>
      <c r="K187" s="98"/>
    </row>
    <row r="188" spans="1:6" ht="43.5" customHeight="1">
      <c r="A188" s="23" t="s">
        <v>176</v>
      </c>
      <c r="B188" s="42">
        <f>C123+C128</f>
        <v>24045.406666666666</v>
      </c>
      <c r="C188" s="7">
        <v>1277.7</v>
      </c>
      <c r="D188" s="96">
        <f>B188/C188/12</f>
        <v>1.56827415581818</v>
      </c>
      <c r="E188" s="96">
        <f>E16</f>
        <v>2.77</v>
      </c>
      <c r="F188" s="25">
        <f>E188-D188</f>
        <v>1.20172584418182</v>
      </c>
    </row>
    <row r="189" spans="1:9" ht="13.5">
      <c r="A189" s="7" t="s">
        <v>126</v>
      </c>
      <c r="B189" s="42">
        <f>C147</f>
        <v>38440.6</v>
      </c>
      <c r="C189" s="7">
        <v>572.4</v>
      </c>
      <c r="D189" s="96">
        <f>B189/C189/12</f>
        <v>5.596406941532727</v>
      </c>
      <c r="E189" s="96">
        <f>E17</f>
        <v>6.38</v>
      </c>
      <c r="F189" s="25">
        <f>E189-D189</f>
        <v>0.7835930584672726</v>
      </c>
      <c r="I189" s="41"/>
    </row>
    <row r="190" spans="1:9" ht="13.5">
      <c r="A190" s="7" t="s">
        <v>18</v>
      </c>
      <c r="B190" s="42">
        <f>C74</f>
        <v>400954.7389</v>
      </c>
      <c r="C190" s="7">
        <v>1531.5</v>
      </c>
      <c r="D190" s="96">
        <f>B190/C190/12</f>
        <v>21.817104086407664</v>
      </c>
      <c r="E190" s="96">
        <f>E18</f>
        <v>30.896666666666665</v>
      </c>
      <c r="F190" s="25">
        <f>E190-D190</f>
        <v>9.079562580259001</v>
      </c>
      <c r="I190" s="99"/>
    </row>
    <row r="191" spans="1:9" ht="13.5">
      <c r="A191" s="7" t="s">
        <v>177</v>
      </c>
      <c r="B191" s="42">
        <f>C107</f>
        <v>11238.573</v>
      </c>
      <c r="C191" s="7">
        <f>B9</f>
        <v>1531.5</v>
      </c>
      <c r="D191" s="96">
        <f>B191/C191/12</f>
        <v>0.6115231798889977</v>
      </c>
      <c r="E191" s="96">
        <f>E19</f>
        <v>0.73</v>
      </c>
      <c r="F191" s="25">
        <f>E191-D191</f>
        <v>0.11847682011100225</v>
      </c>
      <c r="I191" s="73"/>
    </row>
    <row r="192" spans="1:6" ht="13.5">
      <c r="A192" s="7" t="s">
        <v>144</v>
      </c>
      <c r="B192" s="42">
        <f>C163</f>
        <v>8013.440999999999</v>
      </c>
      <c r="C192" s="7">
        <v>1277.7</v>
      </c>
      <c r="D192" s="96">
        <f>B192/C192/12</f>
        <v>0.5226475307192611</v>
      </c>
      <c r="E192" s="96">
        <f>E21</f>
        <v>0.48500000000000004</v>
      </c>
      <c r="F192" s="25">
        <f>E192-D192</f>
        <v>-0.037647530719261024</v>
      </c>
    </row>
    <row r="193" spans="1:6" ht="13.5">
      <c r="A193" s="7" t="s">
        <v>20</v>
      </c>
      <c r="B193" s="42">
        <f>C170</f>
        <v>99841.7623</v>
      </c>
      <c r="C193" s="7">
        <v>1531.5</v>
      </c>
      <c r="D193" s="96">
        <f>B193/C193/12</f>
        <v>5.432678327347916</v>
      </c>
      <c r="E193" s="96">
        <f>E20</f>
        <v>4.08</v>
      </c>
      <c r="F193" s="25">
        <f>E193-D193</f>
        <v>-1.352678327347916</v>
      </c>
    </row>
    <row r="194" spans="1:6" ht="27.75">
      <c r="A194" s="23" t="s">
        <v>22</v>
      </c>
      <c r="B194" s="42">
        <f>C175</f>
        <v>0</v>
      </c>
      <c r="C194" s="7">
        <f>C193</f>
        <v>1531.5</v>
      </c>
      <c r="D194" s="96">
        <f>B194/C194/12</f>
        <v>0</v>
      </c>
      <c r="E194" s="96">
        <f>E22</f>
        <v>1.6300000000000001</v>
      </c>
      <c r="F194" s="25">
        <f>E194-D194</f>
        <v>1.6300000000000001</v>
      </c>
    </row>
    <row r="195" spans="1:6" ht="13.5">
      <c r="A195" s="100" t="s">
        <v>23</v>
      </c>
      <c r="B195" s="101"/>
      <c r="C195" s="101"/>
      <c r="D195" s="102">
        <f>SUM(D187:D194)</f>
        <v>43.60940618737155</v>
      </c>
      <c r="E195" s="103">
        <f>SUM(E187:E194)</f>
        <v>53.59166666666666</v>
      </c>
      <c r="F195" s="104">
        <f>SUM(F187:F194)</f>
        <v>9.982260479295125</v>
      </c>
    </row>
    <row r="196" spans="1:6" ht="13.5">
      <c r="A196" s="105"/>
      <c r="D196" s="106"/>
      <c r="E196" s="107"/>
      <c r="F196" s="107"/>
    </row>
    <row r="197" spans="1:2" ht="13.5">
      <c r="A197" s="32">
        <v>119.76</v>
      </c>
      <c r="B197" s="26" t="s">
        <v>178</v>
      </c>
    </row>
    <row r="198" spans="1:6" ht="13.5">
      <c r="A198" s="32">
        <v>110.4</v>
      </c>
      <c r="B198" s="26" t="s">
        <v>179</v>
      </c>
      <c r="F198" s="108"/>
    </row>
    <row r="199" spans="1:6" ht="13.5">
      <c r="A199" s="107"/>
      <c r="B199" s="26"/>
      <c r="F199" s="108"/>
    </row>
    <row r="200" spans="1:2" ht="13.5">
      <c r="A200" s="109">
        <v>137.04</v>
      </c>
      <c r="B200" s="26" t="s">
        <v>178</v>
      </c>
    </row>
    <row r="201" spans="1:2" ht="13.5">
      <c r="A201" s="109">
        <v>127.68</v>
      </c>
      <c r="B201" s="26" t="s">
        <v>179</v>
      </c>
    </row>
    <row r="202" spans="1:2" ht="13.5">
      <c r="A202" s="110"/>
      <c r="B202" s="111"/>
    </row>
    <row r="203" spans="1:2" ht="13.5">
      <c r="A203" s="110"/>
      <c r="B203" s="111"/>
    </row>
    <row r="204" spans="1:2" ht="13.5">
      <c r="A204" s="112"/>
      <c r="B204" s="113"/>
    </row>
    <row r="205" spans="1:3" ht="13.5">
      <c r="A205" s="8"/>
      <c r="B205" s="114"/>
      <c r="C205" s="5"/>
    </row>
    <row r="206" spans="1:2" ht="13.5">
      <c r="A206" s="8"/>
      <c r="B206" s="114"/>
    </row>
    <row r="207" spans="1:2" ht="13.5">
      <c r="A207" s="40"/>
      <c r="B207" s="114"/>
    </row>
    <row r="208" spans="1:2" ht="13.5">
      <c r="A208" s="8"/>
      <c r="B208" s="114"/>
    </row>
    <row r="209" spans="1:2" ht="13.5">
      <c r="A209" s="8"/>
      <c r="B209" s="114"/>
    </row>
    <row r="210" spans="1:2" ht="13.5">
      <c r="A210" s="8"/>
      <c r="B210" s="114"/>
    </row>
    <row r="211" spans="1:2" ht="13.5">
      <c r="A211" s="8"/>
      <c r="B211" s="114"/>
    </row>
    <row r="212" spans="1:2" ht="13.5">
      <c r="A212" s="45"/>
      <c r="B212" s="115"/>
    </row>
    <row r="213" spans="1:4" ht="13.5">
      <c r="A213" s="45"/>
      <c r="B213" s="115"/>
      <c r="D213" s="97"/>
    </row>
  </sheetData>
  <mergeCells count="3">
    <mergeCell ref="A1:D1"/>
    <mergeCell ref="A2:D2"/>
    <mergeCell ref="A3:D3"/>
  </mergeCells>
  <printOptions/>
  <pageMargins left="0.31527777777777777" right="0.27569444444444446" top="0.5118055555555556" bottom="0.43333333333333335" header="0.5118055555555556" footer="0.5118055555555556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2013-04-15T09:59:52Z</cp:lastPrinted>
  <dcterms:created xsi:type="dcterms:W3CDTF">2006-09-28T05:33:49Z</dcterms:created>
  <dcterms:modified xsi:type="dcterms:W3CDTF">2013-04-04T12:01:18Z</dcterms:modified>
  <cp:category/>
  <cp:version/>
  <cp:contentType/>
  <cp:contentStatus/>
  <cp:revision>1</cp:revision>
</cp:coreProperties>
</file>