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<sst xmlns="http://schemas.openxmlformats.org/spreadsheetml/2006/main" count="172" uniqueCount="96">
  <si>
    <t>ООО "Коммунальная компания"Наш дом"</t>
  </si>
  <si>
    <t>Утверждаю:</t>
  </si>
  <si>
    <t>Директор ООО "ОСЖ"</t>
  </si>
  <si>
    <t>__________________ Бобровская Ю.А.</t>
  </si>
  <si>
    <t xml:space="preserve">План  </t>
  </si>
  <si>
    <t>Текущего и капитального ремонта   на 2017 год</t>
  </si>
  <si>
    <t>Объект: Жилой многоквартирный дом: Никитинская 66а</t>
  </si>
  <si>
    <t>Кол-во квартир,шт.</t>
  </si>
  <si>
    <t>Общая площадь:м2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</si>
  <si>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</si>
  <si>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</si>
  <si>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</si>
  <si>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</si>
  <si>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</si>
  <si>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</si>
  <si>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</si>
  <si>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</si>
  <si>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 Восстановление гидроизоляции наружней части фундаментных блоков, в районе арок под.4,5,6,7, со стороны ул.Буянова.</t>
  </si>
  <si>
    <t>м²</t>
  </si>
  <si>
    <t>2-3 кв</t>
  </si>
  <si>
    <t xml:space="preserve">2. ПОДВАЛ </t>
  </si>
  <si>
    <t xml:space="preserve">3. СТЕНЫ </t>
  </si>
  <si>
    <t xml:space="preserve">4. ПЕРЕКРЫТИЯ  и ПОКРЫТИЯ </t>
  </si>
  <si>
    <t>Локальный ремонт мест сколов плит перекрытий в арке с последующей покраской (высотные работы).</t>
  </si>
  <si>
    <t>п/м</t>
  </si>
  <si>
    <t>2-3 кв.</t>
  </si>
  <si>
    <t xml:space="preserve">5. КОЛОННЫ и СТОЛБЫ </t>
  </si>
  <si>
    <t>Локальный ремонт основания колонны арки из кирпича (штукатурка ) от под. 4 до под. 7.</t>
  </si>
  <si>
    <t>Окраска основания колонн водоэмульсионным составом</t>
  </si>
  <si>
    <t>6. БАЛКИ  (ригеля)</t>
  </si>
  <si>
    <t>7. КРЫША</t>
  </si>
  <si>
    <t>Ремонт примыкания мягкого кровельного покрытия домовой крыши, на парапетах вдоль ул. Буянова и со стороны ул. Вилоновская</t>
  </si>
  <si>
    <t>8. ЛЕСТНИЦЫ</t>
  </si>
  <si>
    <t>9. ФАСАД</t>
  </si>
  <si>
    <t>Ремонт плит мусоросборника со стороны ул. Буянова. Усиление, бетонирование.</t>
  </si>
  <si>
    <t>Ремонт асфальтового покрытия отмостки со стороны ул. Вилоновская и около п.9,10</t>
  </si>
  <si>
    <t>Покраска арочных опор со стороны ул.Буянова п.4-7, на высоту 3м.</t>
  </si>
  <si>
    <t xml:space="preserve">10. ПЕРЕГОРОДКИ </t>
  </si>
  <si>
    <t>11. ВНУТРЕННЯЯ  ОТДЕЛКА</t>
  </si>
  <si>
    <t>Замена почтовых ящиков(5,6 подъезд)</t>
  </si>
  <si>
    <t>шт</t>
  </si>
  <si>
    <t>1-2 кв</t>
  </si>
  <si>
    <t xml:space="preserve">Ремонт стен и потолков коридоров, лестничных клеток , площадок, маршей </t>
  </si>
  <si>
    <t xml:space="preserve">5 подъезда </t>
  </si>
  <si>
    <t>1-4 кв</t>
  </si>
  <si>
    <t xml:space="preserve">6 подъезда </t>
  </si>
  <si>
    <t xml:space="preserve">7 подъезда </t>
  </si>
  <si>
    <t xml:space="preserve">8 подъезда </t>
  </si>
  <si>
    <t xml:space="preserve">12. ПОЛЫ </t>
  </si>
  <si>
    <t>Облицовка стен 1 этажа, керамической плиткой на высоту 1,5м(4,5,6.7 подъезды)</t>
  </si>
  <si>
    <t>13. ОКНА   и    ДВЕРИ</t>
  </si>
  <si>
    <t>Замена оконных блоков на л/к в подъездах 4,5,6,7.</t>
  </si>
  <si>
    <t>Замена окон техэтажа</t>
  </si>
  <si>
    <t>1-4кв</t>
  </si>
  <si>
    <t>Установка тамбурных дверей в п.4,5,6.</t>
  </si>
  <si>
    <t xml:space="preserve">14.МУСОРОПРОВОД 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</si>
  <si>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</si>
  <si>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</si>
  <si>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</si>
  <si>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</si>
  <si>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</si>
  <si>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</si>
  <si>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18. ВОДОСНАБЖЕНИЕ, ОТОПЛЕНИЕ , ВОДООТВЕДЕНИЕ</t>
  </si>
  <si>
    <t>Замена  стояков  ХВС   Ду 20,25 на п/п в подъездах №4-10 с установкой вентелей в квартирах Ду 15</t>
  </si>
  <si>
    <t>Замена запорной  арматуры на стояках ХВС Ду20,25 в подвале/тех этаже</t>
  </si>
  <si>
    <t>Замена  стояков отопления        Ду 20, Ду 25 на стальные тр/пр</t>
  </si>
  <si>
    <t>Замена запорной арматуры  на стояках отопления  Ду 20,25</t>
  </si>
  <si>
    <t>Замена запорной арматуры в квартирах на стояках отопления  Ду 20,25</t>
  </si>
  <si>
    <t xml:space="preserve">Монтаж балансировочных  регулировочных  устройств  Ду 50 на "крыльевые"   потребители </t>
  </si>
  <si>
    <t>2-3кв</t>
  </si>
  <si>
    <t>Замена лежака канализации  Ду 110</t>
  </si>
  <si>
    <t xml:space="preserve">Замена  кухонных стояков водоотведения  Ду 50  </t>
  </si>
  <si>
    <t xml:space="preserve">Замена  стояков водоотведения  Ду 110  </t>
  </si>
  <si>
    <t>Замена общего ввода ХВС</t>
  </si>
  <si>
    <t xml:space="preserve">19. ТЕПЛОСНАБЖЕНИЕ   и  ГОРЯЧЕЕ ВОДОСНАБЖЕНИЕ </t>
  </si>
  <si>
    <t>Приобретение , монтаж оборудования  автоматического регулирования тем-ры горячей воды, согласно проекта</t>
  </si>
  <si>
    <t>Замена  стояков  ГВС  Ду20,25, 32 на оцинков сталь в 4-8 подъздах с установкой квартирных кранов</t>
  </si>
  <si>
    <t>Замена  стояков  ГВС  Ду20,25, 32 на оцинков сталь в 9-10 подъздах с установкой квартирных кранов</t>
  </si>
  <si>
    <t>Замена запорной арматуры на стояках ГВС Ду 25-32</t>
  </si>
  <si>
    <t>Замена лежаков ГВС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</si>
  <si>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</si>
  <si>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</si>
  <si>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</si>
  <si>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1кв</t>
  </si>
  <si>
    <t xml:space="preserve">      Капитальный ремонт   системы электроснабжения до с заменой  ВРУ, ПР, кабельных линий   от подъездных ВРУ  до этажных распределителей  </t>
  </si>
  <si>
    <t xml:space="preserve">4 подъезда </t>
  </si>
  <si>
    <t xml:space="preserve">Монтаж ограждения ВРУ, ПР на лестничных  клетках  1 этажа с запирающими устройствами  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</si>
  <si>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</si>
  <si>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</si>
  <si>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</si>
  <si>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</si>
  <si>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Всего:</t>
  </si>
  <si>
    <t>Главный инженер                                                                                                                                  Анашкин В.И.</t>
  </si>
  <si>
    <t>Ремонт асфальтового покрытия под арками п.4-7 .</t>
  </si>
  <si>
    <t>Ремонт наружнего покрытия мусоропровода п.8: локальное бетонирование, асфальтирование поверхности.</t>
  </si>
  <si>
    <t>Облицовка полов керамической плиткой плиткой(4,5,6.7 подъезды)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</si>
</sst>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horizontal="center"/>
      <protection/>
    </xf>
    <xf numFmtId="0" fontId="7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wrapText="1"/>
      <protection/>
    </xf>
    <xf numFmtId="0" fontId="1" fillId="0" borderId="0" xfId="33" applyAlignment="1">
      <alignment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vertical="center" wrapText="1"/>
      <protection/>
    </xf>
    <xf numFmtId="0" fontId="1" fillId="0" borderId="10" xfId="33" applyBorder="1" applyAlignment="1">
      <alignment horizontal="left" wrapText="1"/>
      <protection/>
    </xf>
    <xf numFmtId="0" fontId="1" fillId="0" borderId="10" xfId="33" applyBorder="1" applyAlignment="1">
      <alignment vertical="center"/>
      <protection/>
    </xf>
    <xf numFmtId="3" fontId="1" fillId="0" borderId="10" xfId="33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9" fillId="0" borderId="10" xfId="33" applyFont="1" applyBorder="1">
      <alignment/>
      <protection/>
    </xf>
    <xf numFmtId="2" fontId="9" fillId="0" borderId="10" xfId="33" applyNumberFormat="1" applyFont="1" applyBorder="1">
      <alignment/>
      <protection/>
    </xf>
    <xf numFmtId="0" fontId="1" fillId="0" borderId="10" xfId="33" applyBorder="1">
      <alignment/>
      <protection/>
    </xf>
    <xf numFmtId="0" fontId="1" fillId="0" borderId="10" xfId="33" applyFont="1" applyBorder="1" applyAlignment="1">
      <alignment horizontal="right"/>
      <protection/>
    </xf>
    <xf numFmtId="0" fontId="1" fillId="0" borderId="0" xfId="33" applyFont="1" applyBorder="1">
      <alignment/>
      <protection/>
    </xf>
    <xf numFmtId="0" fontId="0" fillId="0" borderId="10" xfId="0" applyFont="1" applyBorder="1" applyAlignment="1">
      <alignment horizontal="left" wrapText="1"/>
    </xf>
    <xf numFmtId="0" fontId="1" fillId="0" borderId="10" xfId="33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vertical="center" wrapText="1"/>
    </xf>
    <xf numFmtId="0" fontId="1" fillId="0" borderId="10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center"/>
      <protection/>
    </xf>
    <xf numFmtId="0" fontId="0" fillId="0" borderId="1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84">
      <selection activeCell="A94" sqref="A94:IV94"/>
    </sheetView>
  </sheetViews>
  <sheetFormatPr defaultColWidth="8.7109375" defaultRowHeight="12.75"/>
  <cols>
    <col min="1" max="1" width="6.28125" style="1" customWidth="1"/>
    <col min="2" max="2" width="28.7109375" style="1" customWidth="1"/>
    <col min="3" max="3" width="6.7109375" style="1" customWidth="1"/>
    <col min="4" max="4" width="8.7109375" style="1" customWidth="1"/>
    <col min="5" max="7" width="12.7109375" style="1" customWidth="1"/>
    <col min="8" max="16384" width="8.7109375" style="1" customWidth="1"/>
  </cols>
  <sheetData>
    <row r="1" spans="1:9" ht="21">
      <c r="A1" s="34" t="s">
        <v>0</v>
      </c>
      <c r="B1" s="34"/>
      <c r="C1" s="34"/>
      <c r="D1" s="34"/>
      <c r="E1" s="34"/>
      <c r="F1" s="34"/>
      <c r="G1" s="34"/>
      <c r="H1" s="2"/>
      <c r="I1" s="2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21" customHeight="1">
      <c r="A3" s="35" t="s">
        <v>1</v>
      </c>
      <c r="B3" s="35"/>
      <c r="C3" s="35"/>
      <c r="D3" s="35"/>
      <c r="E3" s="35"/>
      <c r="F3" s="35"/>
      <c r="G3" s="35"/>
      <c r="H3" s="3"/>
      <c r="I3" s="3"/>
    </row>
    <row r="4" spans="1:9" ht="21" customHeight="1">
      <c r="A4" s="35" t="s">
        <v>2</v>
      </c>
      <c r="B4" s="35"/>
      <c r="C4" s="35"/>
      <c r="D4" s="35"/>
      <c r="E4" s="35"/>
      <c r="F4" s="35"/>
      <c r="G4" s="35"/>
      <c r="H4" s="3"/>
      <c r="I4" s="3"/>
    </row>
    <row r="5" spans="1:9" ht="23.25" customHeight="1">
      <c r="A5" s="35" t="s">
        <v>3</v>
      </c>
      <c r="B5" s="35"/>
      <c r="C5" s="35"/>
      <c r="D5" s="35"/>
      <c r="E5" s="35"/>
      <c r="F5" s="35"/>
      <c r="G5" s="35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8.75">
      <c r="A7" s="36" t="s">
        <v>4</v>
      </c>
      <c r="B7" s="36"/>
      <c r="C7" s="36"/>
      <c r="D7" s="36"/>
      <c r="E7" s="36"/>
      <c r="F7" s="36"/>
      <c r="G7" s="36"/>
      <c r="H7" s="3"/>
      <c r="I7" s="3"/>
    </row>
    <row r="8" spans="1:7" ht="24" customHeight="1">
      <c r="A8" s="32" t="s">
        <v>5</v>
      </c>
      <c r="B8" s="32"/>
      <c r="C8" s="32"/>
      <c r="D8" s="32"/>
      <c r="E8" s="32"/>
      <c r="F8" s="32"/>
      <c r="G8" s="32"/>
    </row>
    <row r="9" spans="1:7" ht="21" customHeight="1">
      <c r="A9" s="32" t="s">
        <v>6</v>
      </c>
      <c r="B9" s="32"/>
      <c r="C9" s="32"/>
      <c r="D9" s="32"/>
      <c r="E9" s="32"/>
      <c r="F9" s="32"/>
      <c r="G9" s="32"/>
    </row>
    <row r="10" spans="1:7" ht="21.75" customHeight="1">
      <c r="A10" s="33" t="s">
        <v>7</v>
      </c>
      <c r="B10" s="33"/>
      <c r="C10" s="33"/>
      <c r="D10" s="4">
        <v>229</v>
      </c>
      <c r="E10" s="33" t="s">
        <v>8</v>
      </c>
      <c r="F10" s="33"/>
      <c r="G10" s="4">
        <v>12123.9</v>
      </c>
    </row>
    <row r="11" spans="1:8" ht="29.25" customHeight="1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6"/>
    </row>
    <row r="12" spans="1:8" ht="15.75" customHeight="1">
      <c r="A12" s="29" t="s">
        <v>16</v>
      </c>
      <c r="B12" s="29"/>
      <c r="C12" s="8"/>
      <c r="D12" s="8"/>
      <c r="E12" s="8"/>
      <c r="F12" s="8"/>
      <c r="G12" s="8"/>
      <c r="H12" s="6"/>
    </row>
    <row r="13" spans="1:8" ht="75">
      <c r="A13" s="7">
        <v>1</v>
      </c>
      <c r="B13" s="7" t="s">
        <v>17</v>
      </c>
      <c r="C13" s="9" t="s">
        <v>18</v>
      </c>
      <c r="D13" s="9">
        <v>80</v>
      </c>
      <c r="E13" s="9">
        <f>D13*750</f>
        <v>60000</v>
      </c>
      <c r="F13" s="10">
        <f aca="true" t="shared" si="0" ref="F13:F35">E13/(12*$G$10)</f>
        <v>0.41240854840439134</v>
      </c>
      <c r="G13" s="9" t="s">
        <v>19</v>
      </c>
      <c r="H13" s="6"/>
    </row>
    <row r="14" spans="1:8" ht="15.75" customHeight="1">
      <c r="A14" s="7"/>
      <c r="B14" s="7"/>
      <c r="C14" s="9"/>
      <c r="D14" s="9"/>
      <c r="E14" s="9"/>
      <c r="F14" s="10">
        <f t="shared" si="0"/>
        <v>0</v>
      </c>
      <c r="G14" s="9"/>
      <c r="H14" s="6"/>
    </row>
    <row r="15" spans="1:7" ht="15" customHeight="1">
      <c r="A15" s="29" t="s">
        <v>20</v>
      </c>
      <c r="B15" s="29"/>
      <c r="C15" s="11"/>
      <c r="D15" s="11"/>
      <c r="E15" s="11"/>
      <c r="F15" s="10">
        <f t="shared" si="0"/>
        <v>0</v>
      </c>
      <c r="G15" s="11"/>
    </row>
    <row r="16" spans="1:7" ht="15" customHeight="1">
      <c r="A16" s="7"/>
      <c r="B16" s="7"/>
      <c r="C16" s="11"/>
      <c r="D16" s="11"/>
      <c r="E16" s="11"/>
      <c r="F16" s="10"/>
      <c r="G16" s="11"/>
    </row>
    <row r="17" spans="1:7" ht="14.25" customHeight="1">
      <c r="A17" s="29" t="s">
        <v>21</v>
      </c>
      <c r="B17" s="29"/>
      <c r="C17" s="11"/>
      <c r="D17" s="11"/>
      <c r="E17" s="11"/>
      <c r="F17" s="10">
        <f t="shared" si="0"/>
        <v>0</v>
      </c>
      <c r="G17" s="11"/>
    </row>
    <row r="18" spans="1:7" ht="15">
      <c r="A18" s="7"/>
      <c r="B18" s="12"/>
      <c r="C18" s="9"/>
      <c r="D18" s="9"/>
      <c r="E18" s="9"/>
      <c r="F18" s="10">
        <f t="shared" si="0"/>
        <v>0</v>
      </c>
      <c r="G18" s="9"/>
    </row>
    <row r="19" spans="1:7" ht="19.5" customHeight="1">
      <c r="A19" s="29" t="s">
        <v>22</v>
      </c>
      <c r="B19" s="29"/>
      <c r="C19" s="11"/>
      <c r="D19" s="11"/>
      <c r="E19" s="11"/>
      <c r="F19" s="10">
        <f t="shared" si="0"/>
        <v>0</v>
      </c>
      <c r="G19" s="11"/>
    </row>
    <row r="20" spans="1:7" ht="75">
      <c r="A20" s="7">
        <v>1</v>
      </c>
      <c r="B20" s="7" t="s">
        <v>23</v>
      </c>
      <c r="C20" s="9" t="s">
        <v>24</v>
      </c>
      <c r="D20" s="9">
        <v>30</v>
      </c>
      <c r="E20" s="9">
        <f>D20*1600</f>
        <v>48000</v>
      </c>
      <c r="F20" s="10">
        <f t="shared" si="0"/>
        <v>0.3299268387235131</v>
      </c>
      <c r="G20" s="9" t="s">
        <v>25</v>
      </c>
    </row>
    <row r="21" spans="1:7" ht="15">
      <c r="A21" s="7"/>
      <c r="B21" s="7"/>
      <c r="C21" s="13"/>
      <c r="D21" s="13"/>
      <c r="E21" s="13"/>
      <c r="F21" s="10">
        <f t="shared" si="0"/>
        <v>0</v>
      </c>
      <c r="G21" s="9"/>
    </row>
    <row r="22" spans="1:7" ht="14.25" customHeight="1">
      <c r="A22" s="29" t="s">
        <v>26</v>
      </c>
      <c r="B22" s="29"/>
      <c r="C22" s="11"/>
      <c r="D22" s="11"/>
      <c r="E22" s="11"/>
      <c r="F22" s="10">
        <f t="shared" si="0"/>
        <v>0</v>
      </c>
      <c r="G22" s="11"/>
    </row>
    <row r="23" spans="1:7" ht="60">
      <c r="A23" s="7">
        <v>1</v>
      </c>
      <c r="B23" s="7" t="s">
        <v>27</v>
      </c>
      <c r="C23" s="9" t="s">
        <v>18</v>
      </c>
      <c r="D23" s="9">
        <v>75</v>
      </c>
      <c r="E23" s="9">
        <f>D23*650</f>
        <v>48750</v>
      </c>
      <c r="F23" s="10">
        <f t="shared" si="0"/>
        <v>0.33508194557856796</v>
      </c>
      <c r="G23" s="9" t="s">
        <v>19</v>
      </c>
    </row>
    <row r="24" spans="1:7" ht="30">
      <c r="A24" s="7">
        <v>2</v>
      </c>
      <c r="B24" s="7" t="s">
        <v>28</v>
      </c>
      <c r="C24" s="9" t="s">
        <v>18</v>
      </c>
      <c r="D24" s="9">
        <v>75</v>
      </c>
      <c r="E24" s="9">
        <f>D24*350</f>
        <v>26250</v>
      </c>
      <c r="F24" s="10">
        <f t="shared" si="0"/>
        <v>0.1804287399269212</v>
      </c>
      <c r="G24" s="9" t="s">
        <v>19</v>
      </c>
    </row>
    <row r="25" spans="1:7" ht="15">
      <c r="A25" s="7"/>
      <c r="B25" s="7"/>
      <c r="C25" s="9"/>
      <c r="D25" s="9"/>
      <c r="E25" s="9"/>
      <c r="F25" s="10">
        <f t="shared" si="0"/>
        <v>0</v>
      </c>
      <c r="G25" s="9"/>
    </row>
    <row r="26" spans="1:7" ht="14.25" customHeight="1">
      <c r="A26" s="29" t="s">
        <v>29</v>
      </c>
      <c r="B26" s="29"/>
      <c r="C26" s="11"/>
      <c r="D26" s="11"/>
      <c r="E26" s="11"/>
      <c r="F26" s="10">
        <f t="shared" si="0"/>
        <v>0</v>
      </c>
      <c r="G26" s="11"/>
    </row>
    <row r="27" spans="1:7" ht="15">
      <c r="A27" s="7"/>
      <c r="B27" s="7"/>
      <c r="C27" s="9"/>
      <c r="D27" s="9"/>
      <c r="E27" s="9"/>
      <c r="F27" s="10">
        <f t="shared" si="0"/>
        <v>0</v>
      </c>
      <c r="G27" s="9"/>
    </row>
    <row r="28" spans="1:7" ht="14.25" customHeight="1">
      <c r="A28" s="29" t="s">
        <v>30</v>
      </c>
      <c r="B28" s="29"/>
      <c r="C28" s="11"/>
      <c r="D28" s="11"/>
      <c r="E28" s="11"/>
      <c r="F28" s="10">
        <f t="shared" si="0"/>
        <v>0</v>
      </c>
      <c r="G28" s="11"/>
    </row>
    <row r="29" spans="1:7" ht="75">
      <c r="A29" s="7">
        <v>1</v>
      </c>
      <c r="B29" s="7" t="s">
        <v>31</v>
      </c>
      <c r="C29" s="11" t="s">
        <v>18</v>
      </c>
      <c r="D29" s="11">
        <v>257</v>
      </c>
      <c r="E29" s="9">
        <f>D29*1300</f>
        <v>334100</v>
      </c>
      <c r="F29" s="10">
        <f t="shared" si="0"/>
        <v>2.2964282670317857</v>
      </c>
      <c r="G29" s="9" t="s">
        <v>19</v>
      </c>
    </row>
    <row r="30" spans="1:7" ht="14.25" customHeight="1">
      <c r="A30" s="29" t="s">
        <v>32</v>
      </c>
      <c r="B30" s="29"/>
      <c r="C30" s="11"/>
      <c r="D30" s="11"/>
      <c r="E30" s="11"/>
      <c r="F30" s="10">
        <f t="shared" si="0"/>
        <v>0</v>
      </c>
      <c r="G30" s="11"/>
    </row>
    <row r="31" spans="1:7" ht="14.25" customHeight="1">
      <c r="A31" s="29" t="s">
        <v>33</v>
      </c>
      <c r="B31" s="29"/>
      <c r="C31" s="11"/>
      <c r="D31" s="11"/>
      <c r="E31" s="11"/>
      <c r="F31" s="10">
        <f t="shared" si="0"/>
        <v>0</v>
      </c>
      <c r="G31" s="11"/>
    </row>
    <row r="32" spans="1:7" ht="47.25" customHeight="1">
      <c r="A32" s="7">
        <v>1</v>
      </c>
      <c r="B32" s="12" t="s">
        <v>34</v>
      </c>
      <c r="C32" s="9" t="s">
        <v>18</v>
      </c>
      <c r="D32" s="9">
        <v>11.5</v>
      </c>
      <c r="E32" s="14">
        <f>D32*2700</f>
        <v>31050</v>
      </c>
      <c r="F32" s="10">
        <f t="shared" si="0"/>
        <v>0.21342142379927254</v>
      </c>
      <c r="G32" s="9" t="s">
        <v>25</v>
      </c>
    </row>
    <row r="33" spans="1:7" ht="60">
      <c r="A33" s="7">
        <v>2</v>
      </c>
      <c r="B33" s="7" t="s">
        <v>35</v>
      </c>
      <c r="C33" s="9" t="s">
        <v>18</v>
      </c>
      <c r="D33" s="9">
        <v>75</v>
      </c>
      <c r="E33" s="14">
        <f>D33*1100</f>
        <v>82500</v>
      </c>
      <c r="F33" s="10">
        <f t="shared" si="0"/>
        <v>0.5670617540560381</v>
      </c>
      <c r="G33" s="9" t="s">
        <v>25</v>
      </c>
    </row>
    <row r="34" spans="1:7" ht="30">
      <c r="A34" s="7">
        <v>3</v>
      </c>
      <c r="B34" s="7" t="s">
        <v>93</v>
      </c>
      <c r="C34" s="9" t="s">
        <v>18</v>
      </c>
      <c r="D34" s="9">
        <v>220</v>
      </c>
      <c r="E34" s="14">
        <f>D34*1100</f>
        <v>242000</v>
      </c>
      <c r="F34" s="10">
        <f>E34/(12*$G$10)</f>
        <v>1.6633811452310452</v>
      </c>
      <c r="G34" s="9" t="s">
        <v>25</v>
      </c>
    </row>
    <row r="35" spans="1:7" ht="45">
      <c r="A35" s="7">
        <v>4</v>
      </c>
      <c r="B35" s="7" t="s">
        <v>36</v>
      </c>
      <c r="C35" s="9" t="s">
        <v>18</v>
      </c>
      <c r="D35" s="9">
        <v>500</v>
      </c>
      <c r="E35" s="14">
        <f>D35*350</f>
        <v>175000</v>
      </c>
      <c r="F35" s="10">
        <f t="shared" si="0"/>
        <v>1.2028582661794749</v>
      </c>
      <c r="G35" s="9" t="s">
        <v>25</v>
      </c>
    </row>
    <row r="36" spans="1:7" ht="14.25" customHeight="1">
      <c r="A36" s="29" t="s">
        <v>37</v>
      </c>
      <c r="B36" s="29"/>
      <c r="C36" s="11"/>
      <c r="D36" s="11"/>
      <c r="E36" s="11"/>
      <c r="F36" s="10">
        <f aca="true" t="shared" si="1" ref="F36:F66">E36/(12*$G$10)</f>
        <v>0</v>
      </c>
      <c r="G36" s="11"/>
    </row>
    <row r="37" spans="1:7" ht="15">
      <c r="A37" s="7"/>
      <c r="B37" s="7"/>
      <c r="C37" s="9"/>
      <c r="D37" s="9"/>
      <c r="E37" s="9"/>
      <c r="F37" s="10">
        <f t="shared" si="1"/>
        <v>0</v>
      </c>
      <c r="G37" s="9"/>
    </row>
    <row r="38" spans="1:7" ht="15">
      <c r="A38" s="7"/>
      <c r="B38" s="7"/>
      <c r="C38" s="9"/>
      <c r="D38" s="9"/>
      <c r="E38" s="9"/>
      <c r="F38" s="10">
        <f t="shared" si="1"/>
        <v>0</v>
      </c>
      <c r="G38" s="9"/>
    </row>
    <row r="39" spans="1:7" ht="14.25" customHeight="1">
      <c r="A39" s="29" t="s">
        <v>38</v>
      </c>
      <c r="B39" s="29"/>
      <c r="C39" s="11"/>
      <c r="D39" s="11"/>
      <c r="E39" s="11"/>
      <c r="F39" s="10">
        <f t="shared" si="1"/>
        <v>0</v>
      </c>
      <c r="G39" s="11"/>
    </row>
    <row r="40" spans="1:7" ht="30">
      <c r="A40" s="7">
        <v>1</v>
      </c>
      <c r="B40" s="7" t="s">
        <v>39</v>
      </c>
      <c r="C40" s="9" t="s">
        <v>40</v>
      </c>
      <c r="D40" s="9">
        <v>56</v>
      </c>
      <c r="E40" s="9">
        <v>67200</v>
      </c>
      <c r="F40" s="10">
        <f t="shared" si="1"/>
        <v>0.4618975742129183</v>
      </c>
      <c r="G40" s="9" t="s">
        <v>41</v>
      </c>
    </row>
    <row r="41" spans="1:7" ht="45">
      <c r="A41" s="31">
        <v>2</v>
      </c>
      <c r="B41" s="7" t="s">
        <v>42</v>
      </c>
      <c r="C41" s="9"/>
      <c r="D41" s="9"/>
      <c r="E41" s="14"/>
      <c r="F41" s="10">
        <f t="shared" si="1"/>
        <v>0</v>
      </c>
      <c r="G41" s="9"/>
    </row>
    <row r="42" spans="1:7" ht="15">
      <c r="A42" s="31"/>
      <c r="B42" s="7" t="s">
        <v>43</v>
      </c>
      <c r="C42" s="9" t="s">
        <v>18</v>
      </c>
      <c r="D42" s="9">
        <v>700</v>
      </c>
      <c r="E42" s="14">
        <f>D42*700</f>
        <v>490000</v>
      </c>
      <c r="F42" s="10">
        <f t="shared" si="1"/>
        <v>3.3680031453025294</v>
      </c>
      <c r="G42" s="9" t="s">
        <v>44</v>
      </c>
    </row>
    <row r="43" spans="1:7" ht="15">
      <c r="A43" s="31"/>
      <c r="B43" s="7" t="s">
        <v>45</v>
      </c>
      <c r="C43" s="9" t="s">
        <v>18</v>
      </c>
      <c r="D43" s="9">
        <v>700</v>
      </c>
      <c r="E43" s="14">
        <f>D43*700</f>
        <v>490000</v>
      </c>
      <c r="F43" s="10">
        <f t="shared" si="1"/>
        <v>3.3680031453025294</v>
      </c>
      <c r="G43" s="9" t="s">
        <v>44</v>
      </c>
    </row>
    <row r="44" spans="1:7" ht="15">
      <c r="A44" s="31"/>
      <c r="B44" s="7" t="s">
        <v>46</v>
      </c>
      <c r="C44" s="9" t="s">
        <v>18</v>
      </c>
      <c r="D44" s="9">
        <v>700</v>
      </c>
      <c r="E44" s="14">
        <f>D44*700</f>
        <v>490000</v>
      </c>
      <c r="F44" s="10">
        <f t="shared" si="1"/>
        <v>3.3680031453025294</v>
      </c>
      <c r="G44" s="9" t="s">
        <v>44</v>
      </c>
    </row>
    <row r="45" spans="1:7" ht="15">
      <c r="A45" s="31"/>
      <c r="B45" s="7" t="s">
        <v>47</v>
      </c>
      <c r="C45" s="9" t="s">
        <v>18</v>
      </c>
      <c r="D45" s="9">
        <v>700</v>
      </c>
      <c r="E45" s="14">
        <f>D45*700</f>
        <v>490000</v>
      </c>
      <c r="F45" s="10">
        <f t="shared" si="1"/>
        <v>3.3680031453025294</v>
      </c>
      <c r="G45" s="9" t="s">
        <v>44</v>
      </c>
    </row>
    <row r="46" spans="1:7" ht="14.25" customHeight="1">
      <c r="A46" s="29" t="s">
        <v>48</v>
      </c>
      <c r="B46" s="29"/>
      <c r="C46" s="9"/>
      <c r="D46" s="11"/>
      <c r="E46" s="11"/>
      <c r="F46" s="10">
        <f t="shared" si="1"/>
        <v>0</v>
      </c>
      <c r="G46" s="9"/>
    </row>
    <row r="47" spans="1:7" ht="45">
      <c r="A47" s="7">
        <v>1</v>
      </c>
      <c r="B47" s="7" t="s">
        <v>95</v>
      </c>
      <c r="C47" s="9" t="s">
        <v>18</v>
      </c>
      <c r="D47" s="9">
        <v>288</v>
      </c>
      <c r="E47" s="9">
        <f>D47*900</f>
        <v>259200</v>
      </c>
      <c r="F47" s="10">
        <f t="shared" si="1"/>
        <v>1.7816049291069707</v>
      </c>
      <c r="G47" s="9" t="s">
        <v>44</v>
      </c>
    </row>
    <row r="48" spans="1:7" ht="48.75" customHeight="1">
      <c r="A48" s="7">
        <v>2</v>
      </c>
      <c r="B48" s="7" t="s">
        <v>49</v>
      </c>
      <c r="C48" s="9" t="s">
        <v>18</v>
      </c>
      <c r="D48" s="9">
        <v>296</v>
      </c>
      <c r="E48" s="9">
        <f>D48*1200</f>
        <v>355200</v>
      </c>
      <c r="F48" s="10">
        <f t="shared" si="1"/>
        <v>2.4414586065539967</v>
      </c>
      <c r="G48" s="9" t="s">
        <v>44</v>
      </c>
    </row>
    <row r="49" spans="1:7" ht="14.25" customHeight="1">
      <c r="A49" s="29" t="s">
        <v>50</v>
      </c>
      <c r="B49" s="29"/>
      <c r="C49" s="11"/>
      <c r="D49" s="11"/>
      <c r="E49" s="11"/>
      <c r="F49" s="10">
        <f t="shared" si="1"/>
        <v>0</v>
      </c>
      <c r="G49" s="11"/>
    </row>
    <row r="50" spans="1:7" ht="29.25" customHeight="1">
      <c r="A50" s="7">
        <v>1</v>
      </c>
      <c r="B50" s="7" t="s">
        <v>51</v>
      </c>
      <c r="C50" s="9" t="s">
        <v>40</v>
      </c>
      <c r="D50" s="9">
        <v>32</v>
      </c>
      <c r="E50" s="9">
        <f>D50*6000</f>
        <v>192000</v>
      </c>
      <c r="F50" s="10">
        <f t="shared" si="1"/>
        <v>1.3197073548940523</v>
      </c>
      <c r="G50" s="9" t="s">
        <v>25</v>
      </c>
    </row>
    <row r="51" spans="1:7" ht="18" customHeight="1">
      <c r="A51" s="7">
        <v>2</v>
      </c>
      <c r="B51" s="7" t="s">
        <v>52</v>
      </c>
      <c r="C51" s="9" t="s">
        <v>40</v>
      </c>
      <c r="D51" s="9">
        <v>25</v>
      </c>
      <c r="E51" s="9">
        <f>D51*3000</f>
        <v>75000</v>
      </c>
      <c r="F51" s="10">
        <f t="shared" si="1"/>
        <v>0.5155106855054892</v>
      </c>
      <c r="G51" s="9" t="s">
        <v>53</v>
      </c>
    </row>
    <row r="52" spans="1:7" ht="30">
      <c r="A52" s="7">
        <v>3</v>
      </c>
      <c r="B52" s="7" t="s">
        <v>54</v>
      </c>
      <c r="C52" s="9" t="s">
        <v>40</v>
      </c>
      <c r="D52" s="9">
        <v>3</v>
      </c>
      <c r="E52" s="9">
        <f>D52*22000</f>
        <v>66000</v>
      </c>
      <c r="F52" s="10">
        <f t="shared" si="1"/>
        <v>0.4536494032448305</v>
      </c>
      <c r="G52" s="9" t="s">
        <v>19</v>
      </c>
    </row>
    <row r="53" spans="1:7" ht="14.25" customHeight="1">
      <c r="A53" s="29" t="s">
        <v>55</v>
      </c>
      <c r="B53" s="29"/>
      <c r="C53" s="11"/>
      <c r="D53" s="11"/>
      <c r="E53" s="11"/>
      <c r="F53" s="10">
        <f t="shared" si="1"/>
        <v>0</v>
      </c>
      <c r="G53" s="11"/>
    </row>
    <row r="54" spans="1:7" ht="75">
      <c r="A54" s="7"/>
      <c r="B54" s="7" t="s">
        <v>94</v>
      </c>
      <c r="C54" s="9" t="s">
        <v>18</v>
      </c>
      <c r="D54" s="9">
        <v>8</v>
      </c>
      <c r="E54" s="9">
        <f>D54*1400</f>
        <v>11200</v>
      </c>
      <c r="F54" s="10">
        <f t="shared" si="1"/>
        <v>0.07698292903548638</v>
      </c>
      <c r="G54" s="9" t="s">
        <v>19</v>
      </c>
    </row>
    <row r="55" spans="1:7" ht="33" customHeight="1">
      <c r="A55" s="29" t="s">
        <v>56</v>
      </c>
      <c r="B55" s="29"/>
      <c r="C55" s="11"/>
      <c r="D55" s="11"/>
      <c r="E55" s="11"/>
      <c r="F55" s="10">
        <f t="shared" si="1"/>
        <v>0</v>
      </c>
      <c r="G55" s="11"/>
    </row>
    <row r="56" spans="1:7" ht="64.5">
      <c r="A56" s="15">
        <v>1</v>
      </c>
      <c r="B56" s="16" t="s">
        <v>57</v>
      </c>
      <c r="C56" s="17" t="s">
        <v>58</v>
      </c>
      <c r="D56" s="17">
        <f>D10*3</f>
        <v>687</v>
      </c>
      <c r="E56" s="17">
        <f>D56*150</f>
        <v>103050</v>
      </c>
      <c r="F56" s="18">
        <f t="shared" si="1"/>
        <v>0.7083116818845422</v>
      </c>
      <c r="G56" s="19" t="s">
        <v>59</v>
      </c>
    </row>
    <row r="57" spans="1:7" ht="15">
      <c r="A57" s="16"/>
      <c r="B57" s="16"/>
      <c r="C57" s="17"/>
      <c r="D57" s="17"/>
      <c r="E57" s="17"/>
      <c r="F57" s="18">
        <f t="shared" si="1"/>
        <v>0</v>
      </c>
      <c r="G57" s="17"/>
    </row>
    <row r="58" spans="1:7" ht="47.25" customHeight="1">
      <c r="A58" s="28" t="s">
        <v>60</v>
      </c>
      <c r="B58" s="28"/>
      <c r="C58" s="20"/>
      <c r="D58" s="20"/>
      <c r="E58" s="20"/>
      <c r="F58" s="18">
        <f t="shared" si="1"/>
        <v>0</v>
      </c>
      <c r="G58" s="20"/>
    </row>
    <row r="59" spans="1:7" ht="51">
      <c r="A59" s="15">
        <v>1</v>
      </c>
      <c r="B59" s="15" t="s">
        <v>61</v>
      </c>
      <c r="C59" s="17" t="s">
        <v>24</v>
      </c>
      <c r="D59" s="17">
        <v>129</v>
      </c>
      <c r="E59" s="17"/>
      <c r="F59" s="18">
        <f t="shared" si="1"/>
        <v>0</v>
      </c>
      <c r="G59" s="17" t="s">
        <v>25</v>
      </c>
    </row>
    <row r="60" spans="1:7" ht="15">
      <c r="A60" s="16"/>
      <c r="B60" s="16"/>
      <c r="C60" s="17"/>
      <c r="D60" s="17"/>
      <c r="E60" s="17"/>
      <c r="F60" s="18">
        <f t="shared" si="1"/>
        <v>0</v>
      </c>
      <c r="G60" s="17"/>
    </row>
    <row r="61" spans="1:7" ht="34.5" customHeight="1">
      <c r="A61" s="28" t="s">
        <v>62</v>
      </c>
      <c r="B61" s="28"/>
      <c r="C61" s="20"/>
      <c r="D61" s="20"/>
      <c r="E61" s="20"/>
      <c r="F61" s="18">
        <f t="shared" si="1"/>
        <v>0</v>
      </c>
      <c r="G61" s="20"/>
    </row>
    <row r="62" spans="1:7" ht="58.5" customHeight="1">
      <c r="A62" s="15">
        <v>1</v>
      </c>
      <c r="B62" s="16" t="s">
        <v>63</v>
      </c>
      <c r="C62" s="17" t="s">
        <v>24</v>
      </c>
      <c r="D62" s="17">
        <v>783</v>
      </c>
      <c r="E62" s="17">
        <f>D62*1500</f>
        <v>1174500</v>
      </c>
      <c r="F62" s="18">
        <f t="shared" si="1"/>
        <v>8.072897335015961</v>
      </c>
      <c r="G62" s="17" t="s">
        <v>44</v>
      </c>
    </row>
    <row r="63" spans="1:7" ht="41.25" customHeight="1">
      <c r="A63" s="15">
        <v>2</v>
      </c>
      <c r="B63" s="16" t="s">
        <v>64</v>
      </c>
      <c r="C63" s="17" t="s">
        <v>40</v>
      </c>
      <c r="D63" s="17">
        <v>29</v>
      </c>
      <c r="E63" s="17">
        <f>D63*360</f>
        <v>10440</v>
      </c>
      <c r="F63" s="18">
        <f t="shared" si="1"/>
        <v>0.0717590874223641</v>
      </c>
      <c r="G63" s="17" t="s">
        <v>44</v>
      </c>
    </row>
    <row r="64" spans="1:7" ht="37.5" customHeight="1">
      <c r="A64" s="15">
        <v>3</v>
      </c>
      <c r="B64" s="16" t="s">
        <v>65</v>
      </c>
      <c r="C64" s="17" t="s">
        <v>24</v>
      </c>
      <c r="D64" s="17">
        <v>1140</v>
      </c>
      <c r="E64" s="17">
        <f>D64*1200</f>
        <v>1368000</v>
      </c>
      <c r="F64" s="18">
        <f t="shared" si="1"/>
        <v>9.402914903620124</v>
      </c>
      <c r="G64" s="17" t="s">
        <v>19</v>
      </c>
    </row>
    <row r="65" spans="1:7" ht="40.5" customHeight="1">
      <c r="A65" s="15">
        <v>4</v>
      </c>
      <c r="B65" s="16" t="s">
        <v>66</v>
      </c>
      <c r="C65" s="17" t="s">
        <v>40</v>
      </c>
      <c r="D65" s="17">
        <v>133</v>
      </c>
      <c r="E65" s="17">
        <f>D65*440</f>
        <v>58520</v>
      </c>
      <c r="F65" s="18">
        <f t="shared" si="1"/>
        <v>0.4022358042104164</v>
      </c>
      <c r="G65" s="17" t="s">
        <v>19</v>
      </c>
    </row>
    <row r="66" spans="1:7" ht="40.5" customHeight="1">
      <c r="A66" s="15">
        <v>5</v>
      </c>
      <c r="B66" s="16" t="s">
        <v>67</v>
      </c>
      <c r="C66" s="17" t="s">
        <v>40</v>
      </c>
      <c r="D66" s="17">
        <v>1484</v>
      </c>
      <c r="E66" s="17">
        <f>D66*440</f>
        <v>652960</v>
      </c>
      <c r="F66" s="18">
        <f t="shared" si="1"/>
        <v>4.488104762768856</v>
      </c>
      <c r="G66" s="17" t="s">
        <v>19</v>
      </c>
    </row>
    <row r="67" spans="1:7" ht="55.5" customHeight="1">
      <c r="A67" s="15">
        <v>6</v>
      </c>
      <c r="B67" s="16" t="s">
        <v>68</v>
      </c>
      <c r="C67" s="17" t="s">
        <v>40</v>
      </c>
      <c r="D67" s="17">
        <v>8</v>
      </c>
      <c r="E67" s="17">
        <f>D67*15000</f>
        <v>120000</v>
      </c>
      <c r="F67" s="18">
        <f>E67/(12*$G$10)</f>
        <v>0.8248170968087827</v>
      </c>
      <c r="G67" s="17" t="s">
        <v>69</v>
      </c>
    </row>
    <row r="68" spans="1:7" ht="33" customHeight="1">
      <c r="A68" s="15">
        <v>7</v>
      </c>
      <c r="B68" s="16" t="s">
        <v>70</v>
      </c>
      <c r="C68" s="17" t="s">
        <v>24</v>
      </c>
      <c r="D68" s="17">
        <v>230</v>
      </c>
      <c r="E68" s="17">
        <f>D68*1500</f>
        <v>345000</v>
      </c>
      <c r="F68" s="18">
        <f>E68/(12*$G$10)</f>
        <v>2.37134915332525</v>
      </c>
      <c r="G68" s="17" t="s">
        <v>44</v>
      </c>
    </row>
    <row r="69" spans="1:7" ht="34.5" customHeight="1">
      <c r="A69" s="15">
        <v>8</v>
      </c>
      <c r="B69" s="16" t="s">
        <v>71</v>
      </c>
      <c r="C69" s="17" t="s">
        <v>24</v>
      </c>
      <c r="D69" s="17">
        <v>360</v>
      </c>
      <c r="E69" s="17">
        <f>D69*1500</f>
        <v>540000</v>
      </c>
      <c r="F69" s="18">
        <f>E69/(12*$G$10)</f>
        <v>3.711676935639522</v>
      </c>
      <c r="G69" s="17" t="s">
        <v>44</v>
      </c>
    </row>
    <row r="70" spans="1:7" ht="34.5" customHeight="1">
      <c r="A70" s="15">
        <v>9</v>
      </c>
      <c r="B70" s="16" t="s">
        <v>72</v>
      </c>
      <c r="C70" s="17" t="s">
        <v>24</v>
      </c>
      <c r="D70" s="17">
        <v>720</v>
      </c>
      <c r="E70" s="17">
        <f>D70*1500</f>
        <v>1080000</v>
      </c>
      <c r="F70" s="18">
        <f>E70/(12*$G$10)</f>
        <v>7.423353871279044</v>
      </c>
      <c r="G70" s="17" t="s">
        <v>44</v>
      </c>
    </row>
    <row r="71" spans="1:7" ht="21.75" customHeight="1">
      <c r="A71" s="15">
        <v>10</v>
      </c>
      <c r="B71" s="16" t="s">
        <v>73</v>
      </c>
      <c r="C71" s="17" t="s">
        <v>24</v>
      </c>
      <c r="D71" s="17">
        <v>30</v>
      </c>
      <c r="E71" s="17">
        <f>D71*2000</f>
        <v>60000</v>
      </c>
      <c r="F71" s="18">
        <f>E71/(12*$G$10)</f>
        <v>0.41240854840439134</v>
      </c>
      <c r="G71" s="17" t="s">
        <v>41</v>
      </c>
    </row>
    <row r="72" spans="1:7" ht="34.5" customHeight="1">
      <c r="A72" s="15"/>
      <c r="B72" s="16"/>
      <c r="C72" s="17"/>
      <c r="D72" s="17"/>
      <c r="E72" s="17"/>
      <c r="F72" s="18"/>
      <c r="G72" s="17"/>
    </row>
    <row r="73" spans="1:7" ht="31.5" customHeight="1">
      <c r="A73" s="28" t="s">
        <v>74</v>
      </c>
      <c r="B73" s="28"/>
      <c r="C73" s="20"/>
      <c r="D73" s="20"/>
      <c r="E73" s="20"/>
      <c r="F73" s="18">
        <f aca="true" t="shared" si="2" ref="F73:F78">E73/(12*$G$10)</f>
        <v>0</v>
      </c>
      <c r="G73" s="20"/>
    </row>
    <row r="74" spans="1:7" ht="57.75" customHeight="1">
      <c r="A74" s="17">
        <v>1</v>
      </c>
      <c r="B74" s="16" t="s">
        <v>75</v>
      </c>
      <c r="C74" s="17" t="s">
        <v>40</v>
      </c>
      <c r="D74" s="17">
        <v>7</v>
      </c>
      <c r="E74" s="17">
        <f>D74*258000</f>
        <v>1806000</v>
      </c>
      <c r="F74" s="18">
        <f t="shared" si="2"/>
        <v>12.41349730697218</v>
      </c>
      <c r="G74" s="17" t="s">
        <v>19</v>
      </c>
    </row>
    <row r="75" spans="1:7" ht="54.75" customHeight="1">
      <c r="A75" s="17">
        <v>2</v>
      </c>
      <c r="B75" s="16" t="s">
        <v>76</v>
      </c>
      <c r="C75" s="17" t="s">
        <v>24</v>
      </c>
      <c r="D75" s="17">
        <v>1128</v>
      </c>
      <c r="E75" s="17">
        <f>D75*2000</f>
        <v>2256000</v>
      </c>
      <c r="F75" s="18">
        <f t="shared" si="2"/>
        <v>15.506561420005115</v>
      </c>
      <c r="G75" s="17" t="s">
        <v>44</v>
      </c>
    </row>
    <row r="76" spans="1:7" ht="55.5" customHeight="1">
      <c r="A76" s="17">
        <v>3</v>
      </c>
      <c r="B76" s="16" t="s">
        <v>77</v>
      </c>
      <c r="C76" s="17" t="s">
        <v>24</v>
      </c>
      <c r="D76" s="17">
        <v>480</v>
      </c>
      <c r="E76" s="17">
        <f>D76*2000</f>
        <v>960000</v>
      </c>
      <c r="F76" s="18">
        <f t="shared" si="2"/>
        <v>6.598536774470261</v>
      </c>
      <c r="G76" s="17" t="s">
        <v>44</v>
      </c>
    </row>
    <row r="77" spans="1:7" ht="33" customHeight="1">
      <c r="A77" s="17">
        <v>4</v>
      </c>
      <c r="B77" s="16" t="s">
        <v>78</v>
      </c>
      <c r="C77" s="17" t="s">
        <v>40</v>
      </c>
      <c r="D77" s="17">
        <v>70</v>
      </c>
      <c r="E77" s="17">
        <f>D77*420</f>
        <v>29400</v>
      </c>
      <c r="F77" s="18">
        <f t="shared" si="2"/>
        <v>0.20208018871815175</v>
      </c>
      <c r="G77" s="17" t="s">
        <v>44</v>
      </c>
    </row>
    <row r="78" spans="1:7" ht="28.5" customHeight="1">
      <c r="A78" s="17">
        <v>5</v>
      </c>
      <c r="B78" s="16" t="s">
        <v>79</v>
      </c>
      <c r="C78" s="17" t="s">
        <v>24</v>
      </c>
      <c r="D78" s="17">
        <v>55</v>
      </c>
      <c r="E78" s="17">
        <f>D78*420</f>
        <v>23100</v>
      </c>
      <c r="F78" s="18">
        <f t="shared" si="2"/>
        <v>0.15877729113569067</v>
      </c>
      <c r="G78" s="17" t="s">
        <v>44</v>
      </c>
    </row>
    <row r="79" spans="1:7" ht="33" customHeight="1">
      <c r="A79" s="17"/>
      <c r="B79" s="16"/>
      <c r="C79" s="17"/>
      <c r="D79" s="17"/>
      <c r="E79" s="17"/>
      <c r="F79" s="18"/>
      <c r="G79" s="17"/>
    </row>
    <row r="80" spans="1:7" ht="55.5" customHeight="1">
      <c r="A80" s="28" t="s">
        <v>80</v>
      </c>
      <c r="B80" s="28"/>
      <c r="C80" s="20"/>
      <c r="D80" s="20"/>
      <c r="E80" s="20"/>
      <c r="F80" s="18">
        <f aca="true" t="shared" si="3" ref="F80:F91">E80/(12*$G$10)</f>
        <v>0</v>
      </c>
      <c r="G80" s="20"/>
    </row>
    <row r="81" spans="1:7" ht="33" customHeight="1">
      <c r="A81" s="16">
        <v>1</v>
      </c>
      <c r="B81" s="15" t="s">
        <v>81</v>
      </c>
      <c r="C81" s="17" t="s">
        <v>40</v>
      </c>
      <c r="D81" s="17">
        <v>7</v>
      </c>
      <c r="E81" s="17">
        <f>D81*5000</f>
        <v>35000</v>
      </c>
      <c r="F81" s="18">
        <f t="shared" si="3"/>
        <v>0.24057165323589497</v>
      </c>
      <c r="G81" s="17" t="s">
        <v>44</v>
      </c>
    </row>
    <row r="82" spans="1:7" ht="46.5" customHeight="1">
      <c r="A82" s="16">
        <v>2</v>
      </c>
      <c r="B82" s="16" t="s">
        <v>82</v>
      </c>
      <c r="C82" s="17" t="s">
        <v>40</v>
      </c>
      <c r="D82" s="17">
        <v>7</v>
      </c>
      <c r="E82" s="17">
        <f>D82*3000</f>
        <v>21000</v>
      </c>
      <c r="F82" s="18">
        <f t="shared" si="3"/>
        <v>0.14434299194153696</v>
      </c>
      <c r="G82" s="17" t="s">
        <v>83</v>
      </c>
    </row>
    <row r="83" spans="1:7" ht="77.25">
      <c r="A83" s="30">
        <v>3</v>
      </c>
      <c r="B83" s="16" t="s">
        <v>84</v>
      </c>
      <c r="C83" s="17"/>
      <c r="D83" s="17"/>
      <c r="E83" s="17"/>
      <c r="F83" s="18">
        <f t="shared" si="3"/>
        <v>0</v>
      </c>
      <c r="G83" s="17"/>
    </row>
    <row r="84" spans="1:7" ht="15">
      <c r="A84" s="30"/>
      <c r="B84" s="16" t="s">
        <v>85</v>
      </c>
      <c r="C84" s="17" t="s">
        <v>40</v>
      </c>
      <c r="D84" s="17">
        <v>1</v>
      </c>
      <c r="E84" s="17">
        <v>320000</v>
      </c>
      <c r="F84" s="18">
        <f t="shared" si="3"/>
        <v>2.199512258156754</v>
      </c>
      <c r="G84" s="17" t="s">
        <v>44</v>
      </c>
    </row>
    <row r="85" spans="1:7" ht="15">
      <c r="A85" s="30"/>
      <c r="B85" s="16" t="s">
        <v>46</v>
      </c>
      <c r="C85" s="17" t="s">
        <v>40</v>
      </c>
      <c r="D85" s="17">
        <v>1</v>
      </c>
      <c r="E85" s="17">
        <v>320000</v>
      </c>
      <c r="F85" s="18">
        <f t="shared" si="3"/>
        <v>2.199512258156754</v>
      </c>
      <c r="G85" s="17" t="s">
        <v>44</v>
      </c>
    </row>
    <row r="86" spans="1:7" ht="15">
      <c r="A86" s="30"/>
      <c r="B86" s="16" t="s">
        <v>47</v>
      </c>
      <c r="C86" s="17" t="s">
        <v>40</v>
      </c>
      <c r="D86" s="17">
        <v>1</v>
      </c>
      <c r="E86" s="17">
        <v>320000</v>
      </c>
      <c r="F86" s="18">
        <f t="shared" si="3"/>
        <v>2.199512258156754</v>
      </c>
      <c r="G86" s="17" t="s">
        <v>44</v>
      </c>
    </row>
    <row r="87" spans="1:7" ht="51.75">
      <c r="A87" s="30"/>
      <c r="B87" s="16" t="s">
        <v>86</v>
      </c>
      <c r="C87" s="17" t="s">
        <v>40</v>
      </c>
      <c r="D87" s="17">
        <v>7</v>
      </c>
      <c r="E87" s="17">
        <v>54000</v>
      </c>
      <c r="F87" s="18">
        <f t="shared" si="3"/>
        <v>0.37116769356395224</v>
      </c>
      <c r="G87" s="17" t="s">
        <v>44</v>
      </c>
    </row>
    <row r="88" spans="1:7" ht="15">
      <c r="A88" s="30"/>
      <c r="B88" s="16"/>
      <c r="C88" s="17"/>
      <c r="D88" s="17"/>
      <c r="E88" s="17"/>
      <c r="F88" s="18">
        <f t="shared" si="3"/>
        <v>0</v>
      </c>
      <c r="G88" s="17"/>
    </row>
    <row r="89" spans="1:7" ht="17.25" customHeight="1">
      <c r="A89" s="37" t="s">
        <v>87</v>
      </c>
      <c r="B89" s="16"/>
      <c r="C89" s="20"/>
      <c r="D89" s="20"/>
      <c r="E89" s="20"/>
      <c r="F89" s="18">
        <f t="shared" si="3"/>
        <v>0</v>
      </c>
      <c r="G89" s="20"/>
    </row>
    <row r="90" spans="1:7" ht="15">
      <c r="A90" s="16"/>
      <c r="B90" s="16"/>
      <c r="C90" s="20"/>
      <c r="D90" s="20"/>
      <c r="E90" s="20"/>
      <c r="F90" s="18">
        <f t="shared" si="3"/>
        <v>0</v>
      </c>
      <c r="G90" s="20"/>
    </row>
    <row r="91" spans="1:7" ht="14.25" customHeight="1">
      <c r="A91" s="16" t="s">
        <v>88</v>
      </c>
      <c r="B91" s="16"/>
      <c r="C91" s="20"/>
      <c r="D91" s="20"/>
      <c r="E91" s="20"/>
      <c r="F91" s="18">
        <f t="shared" si="3"/>
        <v>0</v>
      </c>
      <c r="G91" s="20"/>
    </row>
    <row r="92" spans="1:7" ht="15">
      <c r="A92" s="16"/>
      <c r="B92" s="16"/>
      <c r="C92" s="17"/>
      <c r="D92" s="17"/>
      <c r="E92" s="17"/>
      <c r="F92" s="18"/>
      <c r="G92" s="17"/>
    </row>
    <row r="93" spans="1:7" ht="30" customHeight="1">
      <c r="A93" s="16" t="s">
        <v>89</v>
      </c>
      <c r="B93" s="16"/>
      <c r="C93" s="17"/>
      <c r="D93" s="17"/>
      <c r="E93" s="17"/>
      <c r="F93" s="21">
        <f>E93/(12*$G$10)</f>
        <v>0</v>
      </c>
      <c r="G93" s="17"/>
    </row>
    <row r="94" spans="1:7" ht="34.5" customHeight="1">
      <c r="A94" s="16" t="s">
        <v>90</v>
      </c>
      <c r="B94" s="26"/>
      <c r="C94" s="26"/>
      <c r="D94" s="26"/>
      <c r="E94" s="23">
        <f>SUM(E13:E93)</f>
        <v>15690420</v>
      </c>
      <c r="F94" s="24">
        <f>SUM(F13:F93)</f>
        <v>107.84772226758717</v>
      </c>
      <c r="G94" s="25"/>
    </row>
    <row r="95" ht="15">
      <c r="A95" s="22"/>
    </row>
    <row r="96" spans="1:7" ht="15">
      <c r="A96" s="26" t="s">
        <v>91</v>
      </c>
      <c r="B96" s="27"/>
      <c r="C96" s="27"/>
      <c r="D96" s="27"/>
      <c r="E96" s="27"/>
      <c r="F96" s="27"/>
      <c r="G96" s="27"/>
    </row>
    <row r="98" ht="15">
      <c r="A98" s="27" t="s">
        <v>92</v>
      </c>
    </row>
  </sheetData>
  <sheetProtection selectLockedCells="1" selectUnlockedCells="1"/>
  <mergeCells count="30">
    <mergeCell ref="A1:G1"/>
    <mergeCell ref="A3:G3"/>
    <mergeCell ref="A4:G4"/>
    <mergeCell ref="A5:G5"/>
    <mergeCell ref="A7:G7"/>
    <mergeCell ref="A8:G8"/>
    <mergeCell ref="A9:G9"/>
    <mergeCell ref="A10:C10"/>
    <mergeCell ref="E10:F10"/>
    <mergeCell ref="A12:B12"/>
    <mergeCell ref="A15:B15"/>
    <mergeCell ref="A17:B17"/>
    <mergeCell ref="A19:B19"/>
    <mergeCell ref="A22:B22"/>
    <mergeCell ref="A26:B26"/>
    <mergeCell ref="A28:B28"/>
    <mergeCell ref="A30:B30"/>
    <mergeCell ref="A31:B31"/>
    <mergeCell ref="A36:B36"/>
    <mergeCell ref="A39:B39"/>
    <mergeCell ref="A41:A45"/>
    <mergeCell ref="A46:B46"/>
    <mergeCell ref="A49:B49"/>
    <mergeCell ref="A53:B53"/>
    <mergeCell ref="A55:B55"/>
    <mergeCell ref="A58:B58"/>
    <mergeCell ref="A61:B61"/>
    <mergeCell ref="A73:B73"/>
    <mergeCell ref="A80:B80"/>
    <mergeCell ref="A83:A88"/>
  </mergeCells>
  <printOptions/>
  <pageMargins left="0.8979166666666667" right="0.3861111111111111" top="0.47638888888888886" bottom="0.47638888888888886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2016-12-19T05:23:56Z</cp:lastPrinted>
  <dcterms:modified xsi:type="dcterms:W3CDTF">2016-12-19T05:24:17Z</dcterms:modified>
  <cp:category/>
  <cp:version/>
  <cp:contentType/>
  <cp:contentStatus/>
</cp:coreProperties>
</file>